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IDIJA BOLNICA 2019\PLAN FINANCIJSKI I PROJEKCIJE\PLAN 2026, PROJEKCIJA 2027 I 2028\objava plana 17.12.2025\"/>
    </mc:Choice>
  </mc:AlternateContent>
  <xr:revisionPtr revIDLastSave="0" documentId="13_ncr:1_{F2FCF7E3-DA77-4F42-AD65-6C0C726095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DIO'!$A$1:$G$90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C15" i="7"/>
  <c r="E15" i="7"/>
  <c r="F15" i="7"/>
  <c r="G15" i="7"/>
  <c r="D15" i="7"/>
  <c r="F85" i="7"/>
  <c r="F84" i="7" s="1"/>
  <c r="G85" i="7"/>
  <c r="G84" i="7" s="1"/>
  <c r="E85" i="7"/>
  <c r="E84" i="7" s="1"/>
  <c r="C85" i="7"/>
  <c r="C84" i="7" s="1"/>
  <c r="E11" i="7"/>
  <c r="F11" i="7"/>
  <c r="G11" i="7"/>
  <c r="C81" i="7"/>
  <c r="C13" i="7" s="1"/>
  <c r="C74" i="7"/>
  <c r="C72" i="7"/>
  <c r="C69" i="7"/>
  <c r="C65" i="7"/>
  <c r="C64" i="7" s="1"/>
  <c r="C58" i="7"/>
  <c r="C57" i="7" s="1"/>
  <c r="C54" i="7"/>
  <c r="D46" i="7"/>
  <c r="D45" i="7" s="1"/>
  <c r="D72" i="7"/>
  <c r="D65" i="7"/>
  <c r="D64" i="7" s="1"/>
  <c r="D11" i="7" s="1"/>
  <c r="D69" i="7"/>
  <c r="D76" i="7"/>
  <c r="D13" i="7" s="1"/>
  <c r="C62" i="7"/>
  <c r="C61" i="7" s="1"/>
  <c r="F76" i="7"/>
  <c r="F13" i="7" s="1"/>
  <c r="G76" i="7"/>
  <c r="G13" i="7" s="1"/>
  <c r="E76" i="7"/>
  <c r="E13" i="7" s="1"/>
  <c r="D54" i="7"/>
  <c r="F54" i="7"/>
  <c r="G54" i="7"/>
  <c r="C36" i="7"/>
  <c r="C35" i="7" s="1"/>
  <c r="D36" i="7"/>
  <c r="D35" i="7" s="1"/>
  <c r="E36" i="7"/>
  <c r="E35" i="7" s="1"/>
  <c r="G36" i="7"/>
  <c r="G35" i="7" s="1"/>
  <c r="G12" i="7" s="1"/>
  <c r="F36" i="7"/>
  <c r="F35" i="7" s="1"/>
  <c r="F12" i="7" s="1"/>
  <c r="C8" i="7"/>
  <c r="G19" i="7"/>
  <c r="G18" i="7" s="1"/>
  <c r="G17" i="7" s="1"/>
  <c r="G16" i="7" s="1"/>
  <c r="F19" i="7"/>
  <c r="F18" i="7" s="1"/>
  <c r="F17" i="7" s="1"/>
  <c r="F16" i="7" s="1"/>
  <c r="E19" i="7"/>
  <c r="E18" i="7" s="1"/>
  <c r="E17" i="7" s="1"/>
  <c r="E16" i="7" s="1"/>
  <c r="D19" i="7"/>
  <c r="D18" i="7" s="1"/>
  <c r="D17" i="7" s="1"/>
  <c r="D16" i="7" s="1"/>
  <c r="G8" i="7" l="1"/>
  <c r="F8" i="7"/>
  <c r="E8" i="7"/>
  <c r="C11" i="7"/>
  <c r="C68" i="7"/>
  <c r="C12" i="7" s="1"/>
  <c r="D68" i="7"/>
  <c r="D12" i="7" s="1"/>
  <c r="C49" i="7" l="1"/>
  <c r="C48" i="7" s="1"/>
  <c r="D49" i="7"/>
  <c r="D48" i="7" s="1"/>
  <c r="F49" i="7"/>
  <c r="F48" i="7" s="1"/>
  <c r="G49" i="7"/>
  <c r="E49" i="7"/>
  <c r="E54" i="7"/>
  <c r="F46" i="7"/>
  <c r="F45" i="7" s="1"/>
  <c r="G46" i="7"/>
  <c r="G45" i="7" s="1"/>
  <c r="C46" i="7"/>
  <c r="C45" i="7" s="1"/>
  <c r="E46" i="7"/>
  <c r="E45" i="7" s="1"/>
  <c r="F43" i="7"/>
  <c r="F42" i="7" s="1"/>
  <c r="G43" i="7"/>
  <c r="G42" i="7" s="1"/>
  <c r="C43" i="7"/>
  <c r="C42" i="7" s="1"/>
  <c r="D43" i="7"/>
  <c r="D42" i="7" s="1"/>
  <c r="E43" i="7"/>
  <c r="E42" i="7" s="1"/>
  <c r="E39" i="7"/>
  <c r="E38" i="7" s="1"/>
  <c r="E12" i="7" s="1"/>
  <c r="F30" i="7"/>
  <c r="F29" i="7" s="1"/>
  <c r="G30" i="7"/>
  <c r="G29" i="7" s="1"/>
  <c r="C30" i="7"/>
  <c r="C29" i="7" s="1"/>
  <c r="D30" i="7"/>
  <c r="D29" i="7" s="1"/>
  <c r="E30" i="7"/>
  <c r="E29" i="7" s="1"/>
  <c r="C24" i="7"/>
  <c r="C23" i="7" s="1"/>
  <c r="D24" i="7"/>
  <c r="D23" i="7" s="1"/>
  <c r="E24" i="7"/>
  <c r="E23" i="7" s="1"/>
  <c r="F24" i="7"/>
  <c r="F23" i="7" s="1"/>
  <c r="F27" i="7"/>
  <c r="F26" i="7" s="1"/>
  <c r="G27" i="7"/>
  <c r="G26" i="7" s="1"/>
  <c r="C27" i="7"/>
  <c r="C26" i="7" s="1"/>
  <c r="D27" i="7"/>
  <c r="D26" i="7" s="1"/>
  <c r="E27" i="7"/>
  <c r="E26" i="7" s="1"/>
  <c r="G24" i="7"/>
  <c r="G23" i="7" s="1"/>
  <c r="B52" i="8"/>
  <c r="B47" i="8"/>
  <c r="B39" i="8"/>
  <c r="G22" i="7" l="1"/>
  <c r="F22" i="7"/>
  <c r="F10" i="7"/>
  <c r="E22" i="7"/>
  <c r="D22" i="7"/>
  <c r="D10" i="7"/>
  <c r="C22" i="7"/>
  <c r="C10" i="7"/>
  <c r="E9" i="7"/>
  <c r="D41" i="7"/>
  <c r="D21" i="7" s="1"/>
  <c r="D9" i="7"/>
  <c r="C41" i="7"/>
  <c r="C21" i="7" s="1"/>
  <c r="G9" i="7"/>
  <c r="F9" i="7"/>
  <c r="F41" i="7"/>
  <c r="G48" i="7"/>
  <c r="G10" i="7" s="1"/>
  <c r="C9" i="7"/>
  <c r="E48" i="7"/>
  <c r="E41" i="7" s="1"/>
  <c r="D89" i="7"/>
  <c r="D88" i="7" s="1"/>
  <c r="D8" i="7" s="1"/>
  <c r="E10" i="7" l="1"/>
  <c r="E7" i="7" s="1"/>
  <c r="G41" i="7"/>
  <c r="G21" i="7" s="1"/>
  <c r="D87" i="7"/>
  <c r="D7" i="7"/>
  <c r="F21" i="7"/>
  <c r="C7" i="7"/>
  <c r="C6" i="7" s="1"/>
  <c r="E21" i="7"/>
  <c r="D86" i="7"/>
  <c r="D85" i="7" s="1"/>
  <c r="D84" i="7" s="1"/>
  <c r="D9" i="6"/>
  <c r="D8" i="6" s="1"/>
  <c r="F16" i="3"/>
  <c r="H16" i="3"/>
  <c r="G16" i="3"/>
  <c r="B11" i="5"/>
  <c r="B10" i="5" s="1"/>
  <c r="C11" i="5"/>
  <c r="C10" i="5" s="1"/>
  <c r="D11" i="5"/>
  <c r="D10" i="5" s="1"/>
  <c r="F11" i="5"/>
  <c r="F10" i="5" s="1"/>
  <c r="E10" i="5"/>
  <c r="E11" i="5"/>
  <c r="D42" i="8"/>
  <c r="E42" i="8"/>
  <c r="F37" i="8"/>
  <c r="E37" i="8"/>
  <c r="D37" i="8"/>
  <c r="C37" i="8"/>
  <c r="B28" i="8"/>
  <c r="F7" i="7" l="1"/>
  <c r="F6" i="7" s="1"/>
  <c r="G7" i="7"/>
  <c r="G6" i="7" s="1"/>
  <c r="E6" i="7"/>
  <c r="D11" i="8"/>
  <c r="E11" i="8"/>
  <c r="F11" i="8"/>
  <c r="B11" i="8"/>
  <c r="B10" i="8" s="1"/>
  <c r="C11" i="8"/>
  <c r="E26" i="3"/>
  <c r="D11" i="3"/>
  <c r="E11" i="3"/>
  <c r="G11" i="3"/>
  <c r="H11" i="3"/>
  <c r="F11" i="3"/>
  <c r="F10" i="3" s="1"/>
  <c r="G10" i="10"/>
  <c r="J10" i="10"/>
  <c r="I10" i="10"/>
  <c r="H10" i="10"/>
  <c r="H26" i="3"/>
  <c r="G26" i="3"/>
  <c r="H31" i="3"/>
  <c r="G31" i="3"/>
  <c r="C56" i="8"/>
  <c r="D56" i="8"/>
  <c r="E56" i="8"/>
  <c r="F56" i="8"/>
  <c r="B56" i="8"/>
  <c r="C47" i="8"/>
  <c r="D47" i="8"/>
  <c r="E47" i="8"/>
  <c r="F47" i="8"/>
  <c r="B42" i="8"/>
  <c r="B36" i="8" s="1"/>
  <c r="C13" i="8"/>
  <c r="D18" i="3"/>
  <c r="E9" i="6"/>
  <c r="E8" i="6" s="1"/>
  <c r="D39" i="8"/>
  <c r="E39" i="8"/>
  <c r="F39" i="8"/>
  <c r="C39" i="8"/>
  <c r="D52" i="8"/>
  <c r="E52" i="8"/>
  <c r="F52" i="8"/>
  <c r="C52" i="8"/>
  <c r="C42" i="8"/>
  <c r="D28" i="8"/>
  <c r="E28" i="8"/>
  <c r="F28" i="8"/>
  <c r="C28" i="8"/>
  <c r="D25" i="8"/>
  <c r="E25" i="8"/>
  <c r="F25" i="8"/>
  <c r="C25" i="8"/>
  <c r="D15" i="8"/>
  <c r="E15" i="8"/>
  <c r="F15" i="8"/>
  <c r="C15" i="8"/>
  <c r="D20" i="8"/>
  <c r="E20" i="8"/>
  <c r="F20" i="8"/>
  <c r="C20" i="8"/>
  <c r="D13" i="8"/>
  <c r="E13" i="8"/>
  <c r="F13" i="8"/>
  <c r="E18" i="3"/>
  <c r="G18" i="3"/>
  <c r="H18" i="3"/>
  <c r="F18" i="3"/>
  <c r="F22" i="10"/>
  <c r="E36" i="8" l="1"/>
  <c r="D36" i="8"/>
  <c r="D10" i="8"/>
  <c r="H10" i="3"/>
  <c r="E10" i="3"/>
  <c r="D10" i="3"/>
  <c r="G10" i="3"/>
  <c r="F42" i="8"/>
  <c r="C10" i="8"/>
  <c r="E10" i="8"/>
  <c r="F10" i="8"/>
  <c r="E31" i="3"/>
  <c r="E25" i="3" s="1"/>
  <c r="F31" i="3"/>
  <c r="D31" i="3"/>
  <c r="F26" i="3"/>
  <c r="F25" i="3" s="1"/>
  <c r="D26" i="3"/>
  <c r="J22" i="10"/>
  <c r="I22" i="10"/>
  <c r="H22" i="10"/>
  <c r="G22" i="10"/>
  <c r="J12" i="10"/>
  <c r="I12" i="10"/>
  <c r="H12" i="10"/>
  <c r="G12" i="10"/>
  <c r="F12" i="10"/>
  <c r="J9" i="10"/>
  <c r="I9" i="10"/>
  <c r="H9" i="10"/>
  <c r="G9" i="10"/>
  <c r="F9" i="10"/>
  <c r="D25" i="3" l="1"/>
  <c r="G25" i="3"/>
  <c r="H25" i="3"/>
  <c r="F15" i="10"/>
  <c r="F36" i="8"/>
  <c r="C36" i="8"/>
  <c r="J15" i="10"/>
  <c r="J23" i="10" s="1"/>
  <c r="J29" i="10" s="1"/>
  <c r="J30" i="10" s="1"/>
  <c r="I15" i="10"/>
  <c r="I23" i="10" s="1"/>
  <c r="I29" i="10" s="1"/>
  <c r="I30" i="10" s="1"/>
  <c r="H15" i="10"/>
  <c r="H23" i="10" s="1"/>
  <c r="H29" i="10" s="1"/>
  <c r="G15" i="10"/>
  <c r="G23" i="10" s="1"/>
  <c r="G29" i="10" s="1"/>
  <c r="F23" i="10" l="1"/>
  <c r="F29" i="10" s="1"/>
  <c r="F30" i="10" s="1"/>
  <c r="G30" i="10"/>
</calcChain>
</file>

<file path=xl/sharedStrings.xml><?xml version="1.0" encoding="utf-8"?>
<sst xmlns="http://schemas.openxmlformats.org/spreadsheetml/2006/main" count="349" uniqueCount="158">
  <si>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</si>
  <si>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</si>
  <si>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</si>
  <si>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</si>
  <si>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</si>
  <si>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</si>
  <si>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</si>
  <si>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</si>
  <si>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</si>
  <si>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</si>
  <si>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</si>
  <si>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</si>
  <si>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</si>
  <si>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</si>
  <si>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</si>
  <si>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</si>
  <si>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</si>
  <si>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</si>
  <si>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</si>
  <si>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</si>
  <si>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</si>
  <si>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</si>
  <si>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</si>
  <si>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</si>
  <si>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</si>
  <si>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</si>
  <si>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</si>
  <si>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</si>
  <si>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</si>
  <si>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</si>
  <si>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</si>
  <si>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</si>
  <si>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</si>
  <si>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</si>
  <si>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</si>
  <si>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</si>
  <si>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</si>
  <si>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</si>
  <si>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</si>
  <si>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</si>
  <si>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</si>
  <si>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</si>
  <si>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</si>
  <si>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</si>
  <si>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</si>
  <si>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</si>
  <si>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</si>
  <si>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</si>
  <si>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</si>
  <si>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</si>
  <si>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</si>
  <si>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</si>
  <si>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</si>
  <si>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</si>
  <si>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Prihodi od imovine</t>
  </si>
  <si>
    <t>Kazne, upravne mjere i ostali prihodi</t>
  </si>
  <si>
    <t>Prihodi od upravnih i administrativnih pristojbi, pristojbi po posebnim propisima i naknada</t>
  </si>
  <si>
    <t>Prihodi od prodaje proizvoda i robe te pruženih usluga i prihodi od donacija</t>
  </si>
  <si>
    <t>Financijski rashodi</t>
  </si>
  <si>
    <t>Naknade građanima i kućanstvima na temelju osiguranja i druge naknade</t>
  </si>
  <si>
    <t>3.1. VLASTITI PRIHODI - USTANOVE U ZDRAVSTVU</t>
  </si>
  <si>
    <t>1.1. OPĆI PRIHODI I PRIMICI</t>
  </si>
  <si>
    <t>4.1. PRIHODI OD POSEBNE NAMJENE - HZZO</t>
  </si>
  <si>
    <t>4.2. PRIHODI OD POSEBNE NAMJENE - OSTALO</t>
  </si>
  <si>
    <t>4.A. PRIHODI ZA POSEBNE NAMJENE - OSTALO (USTANOVE U ZDRAVSTVU)</t>
  </si>
  <si>
    <t>4.I. PRIHODI OD POSEBNE NAMJENE - HZZO</t>
  </si>
  <si>
    <t>5.1. POMOĆI</t>
  </si>
  <si>
    <t>5.2. Ostale pomoći - ustanove u zdravstvu</t>
  </si>
  <si>
    <t>5.µ. POMOĆI - PRORAČUN KOJI NIJE NADLEŽAN</t>
  </si>
  <si>
    <t>6 Donacije</t>
  </si>
  <si>
    <t>6.1. DONACIJE</t>
  </si>
  <si>
    <t>6.2. DONACIJE  - USTANOVE U ZDRAVSTVU</t>
  </si>
  <si>
    <t>7 Prihodi od prodaje ili zamjene nefinancijske imovine</t>
  </si>
  <si>
    <t>7.1. PRIHODI OD NEFINANCIJSKE IMOVINE I NAKNADA ŠTETA S OSNOVA OS</t>
  </si>
  <si>
    <t>7.2. PRIHODI OD NEF. IMOV. I NADOK.. ŠTETA S OSNO. OSIG.-U. U ZD</t>
  </si>
  <si>
    <t>4.Š. PRIHODI ZA POSEBNE NAMJENE - VIŠAK- USTANOVE U ZDRAVSTVU</t>
  </si>
  <si>
    <t>4.X. PRIHODI ZA POSEBNE NAMJENE- VIŠAK PRIHODA - HZZO</t>
  </si>
  <si>
    <t xml:space="preserve"> 5.Š. POMOĆI- VIŠAK PRIHODA- USTANOVE U ZDRAVSTVU</t>
  </si>
  <si>
    <t>6.5. DONACIJE - PRENESENI VIŠAK PRIHODA- USTANOVE U ZDRAVSTVU</t>
  </si>
  <si>
    <t>01 Zdravstvo</t>
  </si>
  <si>
    <t>073 Bolničke službe</t>
  </si>
  <si>
    <t>Primljeni povrati glavnica danih zajmova i depozita</t>
  </si>
  <si>
    <t xml:space="preserve"> Izdaci za dane zajmove i depozite</t>
  </si>
  <si>
    <t>Projekcija proračuna
za 2027.</t>
  </si>
  <si>
    <t>Šifra</t>
  </si>
  <si>
    <t>Izvor 3.1.</t>
  </si>
  <si>
    <t>VLASTITI PRIHODI- USTANOVE U ZDRAVSTVU</t>
  </si>
  <si>
    <t>Izvor 4.A.</t>
  </si>
  <si>
    <t>PRIHODI ZA POSEBNE NAMJENE- OSTALO (USTANOVE U ZDRAVSTVU)</t>
  </si>
  <si>
    <t>Izvor 4.I.</t>
  </si>
  <si>
    <t>PRIHODI ZA POSEBNE NAMJENE- HZZO</t>
  </si>
  <si>
    <t>Izvor 5.µ.</t>
  </si>
  <si>
    <t>POMOĆI - PRORAČUN KOJI NIJE NADLEŽAN</t>
  </si>
  <si>
    <t>Izvor 6.2.</t>
  </si>
  <si>
    <t>DONACIJE- USTANOVE U ZDRAVSTVU</t>
  </si>
  <si>
    <t>Izvor 7.2.</t>
  </si>
  <si>
    <t>PRIHODI OD NEF.  IMOV. I NADOK. ŠTETA S OSNO. OSIG.- U. U ZD</t>
  </si>
  <si>
    <t>Izvor 3.5.</t>
  </si>
  <si>
    <t>VLASTITI PRIHODI- PRENESNI VIŠAK PRIHODA- USTANOVE U ZDRAVST</t>
  </si>
  <si>
    <t>Izvor 4.Š.</t>
  </si>
  <si>
    <t>PRIHODI ZA POSEBNE NAMJENE- VIŠAK- USTANOVE U ZDRAVSTVU</t>
  </si>
  <si>
    <t>Izvor 4.X.</t>
  </si>
  <si>
    <t>PRIHODI ZA POSEBNE NAMJENE - VIŠAK PRIHODA - HZZO</t>
  </si>
  <si>
    <t>Izvor 5.Š.</t>
  </si>
  <si>
    <t>POMOĆI- VIŠAK PRIHODA- USTANOVE U ZDRAVSTVU</t>
  </si>
  <si>
    <t>Izvor 6.5.</t>
  </si>
  <si>
    <t>DONACIJE- PRENESENI VIŠAK PRIHODA- USTANOVE U ZDRAVSTVU</t>
  </si>
  <si>
    <t>Izvor 7.7.</t>
  </si>
  <si>
    <t>PRIHODI OD NEF.  IMOV.- VIŠAK PRIHODA- USTAN. U ZDRAVSTVU</t>
  </si>
  <si>
    <t>5.H. POMOĆI- USTANOVE U ZDRAVSTVU</t>
  </si>
  <si>
    <t>3.5. VLASTITI PRIHODI- PRENESNI VIŠAK PRIHODA- USTANOVE U ZDRAVSTU</t>
  </si>
  <si>
    <t>Program P221002</t>
  </si>
  <si>
    <t>KAPITALNA ULAGANJA U ZDRAVSTVU</t>
  </si>
  <si>
    <t>Aktivnost P221002K100001</t>
  </si>
  <si>
    <t>IZGRADNJA I OPREMANJE ZDRAVSTVENIH USTANOVA</t>
  </si>
  <si>
    <t xml:space="preserve"> 4</t>
  </si>
  <si>
    <t xml:space="preserve"> 42</t>
  </si>
  <si>
    <t>Program P601004</t>
  </si>
  <si>
    <t>REDOVNA DJELATNOST- SB. BISTRA</t>
  </si>
  <si>
    <t>Aktivnost P601004K100001</t>
  </si>
  <si>
    <t>Aktivnost P601004T100001</t>
  </si>
  <si>
    <t>ZDRAVSTVENA ZAŠTITA</t>
  </si>
  <si>
    <t xml:space="preserve"> 3</t>
  </si>
  <si>
    <t xml:space="preserve"> 32</t>
  </si>
  <si>
    <t xml:space="preserve"> 31</t>
  </si>
  <si>
    <t xml:space="preserve"> 34</t>
  </si>
  <si>
    <t xml:space="preserve"> 37</t>
  </si>
  <si>
    <t xml:space="preserve"> 41</t>
  </si>
  <si>
    <t xml:space="preserve"> 5</t>
  </si>
  <si>
    <t xml:space="preserve"> 51</t>
  </si>
  <si>
    <t>Izdaci za dane zajmove i depozite</t>
  </si>
  <si>
    <t>OPĆI PRIHODI I PRIMICI</t>
  </si>
  <si>
    <t xml:space="preserve">Izvor 1.1. </t>
  </si>
  <si>
    <t>7.7. PRIHODI OD NEF. IMOV. - VIŠAK PRIHODA - USTAN. U ZDRAVSTVU</t>
  </si>
  <si>
    <t>FINANCIJSKI PLAN SPECIJALNE BOLNICE ZA KRONIČNE BOLESTI DJEČJE DOBI GORNJA BISTRA
ZA 2026. I PROJEKCIJA ZA 2027. I 2028. GODINU</t>
  </si>
  <si>
    <t>Izvršenje 2024.</t>
  </si>
  <si>
    <t>Tekući plan 2025.</t>
  </si>
  <si>
    <t>Plan za 2026.</t>
  </si>
  <si>
    <t>Projekcija proračuna
za 2028.</t>
  </si>
  <si>
    <t>Izvor 5.H.</t>
  </si>
  <si>
    <t>POMOĆI- USTANOVE U ZDRAVSTVU</t>
  </si>
  <si>
    <t>5.H POMOĆI- USTANOVE U ZDRAVSTVU</t>
  </si>
  <si>
    <t>Razdjel 005 Upravni odjel za zdravstvo, socijalnu skrb i hrvatske branitelje</t>
  </si>
  <si>
    <t>RKP 24711 Specijalna bolnica za kronične bolesti dječje dobi Gornja Bistra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</si>
  <si>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</si>
  <si>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</si>
  <si>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</si>
  <si>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</si>
  <si>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</si>
  <si>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</si>
  <si>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prodaje ili zamjene nefinancijske imovine i naknade s naslova osiguranja</t>
  </si>
  <si>
    <t>Namjenski primici</t>
  </si>
  <si>
    <t>Glava 01402</t>
  </si>
  <si>
    <t>Kultura</t>
  </si>
  <si>
    <t>Program 1001</t>
  </si>
  <si>
    <t>Tekući projekt T100007</t>
  </si>
  <si>
    <t>Zaštita spomenika</t>
  </si>
  <si>
    <t>PROGRAM JAVNIH POTREBA U KULTURI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</si>
</sst>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6C5E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4CEE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7" fillId="0" borderId="0"/>
  </cellStyleXfs>
  <cellXfs count="12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9" fillId="0" borderId="0" xfId="0" applyNumberFormat="1" applyFont="1"/>
    <xf numFmtId="0" fontId="6" fillId="0" borderId="3" xfId="0" applyFont="1" applyBorder="1" applyAlignment="1">
      <alignment wrapText="1"/>
    </xf>
    <xf numFmtId="3" fontId="6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8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1" fillId="0" borderId="0" xfId="0" applyFont="1"/>
    <xf numFmtId="3" fontId="6" fillId="2" borderId="3" xfId="0" applyNumberFormat="1" applyFont="1" applyFill="1" applyBorder="1" applyAlignment="1">
      <alignment horizontal="center" vertical="center"/>
    </xf>
    <xf numFmtId="4" fontId="6" fillId="5" borderId="0" xfId="0" applyNumberFormat="1" applyFont="1" applyFill="1"/>
    <xf numFmtId="4" fontId="6" fillId="6" borderId="0" xfId="0" applyNumberFormat="1" applyFont="1" applyFill="1"/>
    <xf numFmtId="4" fontId="6" fillId="7" borderId="0" xfId="0" applyNumberFormat="1" applyFont="1" applyFill="1"/>
    <xf numFmtId="0" fontId="15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3" fontId="7" fillId="2" borderId="3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0" fontId="17" fillId="0" borderId="0" xfId="0" applyFont="1"/>
    <xf numFmtId="4" fontId="9" fillId="7" borderId="0" xfId="0" applyNumberFormat="1" applyFont="1" applyFill="1"/>
    <xf numFmtId="0" fontId="20" fillId="0" borderId="0" xfId="0" applyFont="1" applyAlignment="1">
      <alignment horizontal="center" wrapText="1"/>
    </xf>
    <xf numFmtId="4" fontId="9" fillId="5" borderId="0" xfId="0" applyNumberFormat="1" applyFont="1" applyFill="1"/>
    <xf numFmtId="4" fontId="9" fillId="6" borderId="0" xfId="0" applyNumberFormat="1" applyFont="1" applyFill="1"/>
    <xf numFmtId="3" fontId="0" fillId="0" borderId="0" xfId="0" applyNumberFormat="1"/>
    <xf numFmtId="3" fontId="9" fillId="2" borderId="4" xfId="0" applyNumberFormat="1" applyFont="1" applyFill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right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left" vertical="center" wrapText="1"/>
    </xf>
    <xf numFmtId="0" fontId="6" fillId="10" borderId="0" xfId="0" applyFont="1" applyFill="1" applyAlignment="1">
      <alignment vertical="center"/>
    </xf>
    <xf numFmtId="0" fontId="6" fillId="10" borderId="0" xfId="0" applyFont="1" applyFill="1" applyAlignment="1">
      <alignment vertical="center" wrapText="1"/>
    </xf>
    <xf numFmtId="3" fontId="9" fillId="5" borderId="0" xfId="0" applyNumberFormat="1" applyFont="1" applyFill="1"/>
    <xf numFmtId="3" fontId="9" fillId="6" borderId="0" xfId="0" applyNumberFormat="1" applyFont="1" applyFill="1"/>
    <xf numFmtId="3" fontId="9" fillId="9" borderId="0" xfId="0" applyNumberFormat="1" applyFont="1" applyFill="1" applyAlignment="1">
      <alignment vertical="center" wrapText="1"/>
    </xf>
    <xf numFmtId="3" fontId="6" fillId="8" borderId="0" xfId="0" applyNumberFormat="1" applyFont="1" applyFill="1" applyAlignment="1">
      <alignment vertical="center" wrapText="1"/>
    </xf>
    <xf numFmtId="3" fontId="6" fillId="5" borderId="0" xfId="0" applyNumberFormat="1" applyFont="1" applyFill="1"/>
    <xf numFmtId="3" fontId="6" fillId="6" borderId="0" xfId="0" applyNumberFormat="1" applyFont="1" applyFill="1"/>
    <xf numFmtId="3" fontId="9" fillId="7" borderId="0" xfId="0" applyNumberFormat="1" applyFont="1" applyFill="1"/>
    <xf numFmtId="3" fontId="6" fillId="7" borderId="0" xfId="0" applyNumberFormat="1" applyFont="1" applyFill="1"/>
    <xf numFmtId="3" fontId="9" fillId="0" borderId="0" xfId="0" applyNumberFormat="1" applyFont="1"/>
    <xf numFmtId="3" fontId="6" fillId="10" borderId="0" xfId="0" applyNumberFormat="1" applyFont="1" applyFill="1" applyAlignment="1">
      <alignment vertical="center" wrapText="1"/>
    </xf>
    <xf numFmtId="4" fontId="9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4" fontId="21" fillId="0" borderId="0" xfId="0" applyNumberFormat="1" applyFont="1" applyAlignment="1">
      <alignment horizontal="right"/>
    </xf>
    <xf numFmtId="0" fontId="0" fillId="0" borderId="0" xfId="0"/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3">
    <cellStyle name="Normal" xfId="1" xr:uid="{B8CF6814-9109-4DC8-9B83-208A4168824A}"/>
    <cellStyle name="Normal 4" xfId="2" xr:uid="{C5CA68BF-877B-4C92-8FC0-9FC67611D65F}"/>
    <cellStyle name="Normalno" xfId="0" builtinId="0"/>
  </cellStyles>
  <dxfs count="0"/>
  <tableStyles count="0" defaultTableStyle="TableStyleMedium2" defaultPivotStyle="PivotStyleLight16"/>
  <colors>
    <mruColors>
      <color rgb="FFE4C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Normal="100" workbookViewId="0">
      <selection sqref="A1:L1"/>
    </sheetView>
  </sheetViews>
  <sheetFormatPr defaultRowHeight="15" x14ac:dyDescent="0.25"/>
  <cols>
    <col min="5" max="5" width="24.140625" customWidth="1"/>
    <col min="6" max="6" width="25.28515625" style="62" customWidth="1"/>
    <col min="7" max="7" width="25.28515625" customWidth="1"/>
    <col min="8" max="10" width="21.28515625" customWidth="1"/>
  </cols>
  <sheetData>
    <row r="1" spans="1:12" ht="42" customHeight="1" x14ac:dyDescent="0.25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8" x14ac:dyDescent="0.25">
      <c r="A2" s="4"/>
      <c r="B2" s="4"/>
      <c r="C2" s="4"/>
      <c r="D2" s="4"/>
      <c r="E2" s="4"/>
      <c r="F2" s="57"/>
      <c r="G2" s="4"/>
      <c r="H2" s="4"/>
      <c r="I2" s="4"/>
      <c r="J2" s="4"/>
    </row>
    <row r="3" spans="1:12" ht="15.75" x14ac:dyDescent="0.25">
      <c r="A3" s="105" t="s">
        <v>19</v>
      </c>
      <c r="B3" s="105"/>
      <c r="C3" s="105"/>
      <c r="D3" s="105"/>
      <c r="E3" s="105"/>
      <c r="F3" s="105"/>
      <c r="G3" s="105"/>
      <c r="H3" s="105"/>
      <c r="I3" s="106"/>
      <c r="J3" s="106"/>
    </row>
    <row r="4" spans="1:12" ht="18" x14ac:dyDescent="0.25">
      <c r="A4" s="4"/>
      <c r="B4" s="4"/>
      <c r="C4" s="4"/>
      <c r="D4" s="4"/>
      <c r="E4" s="4"/>
      <c r="F4" s="57"/>
      <c r="G4" s="4"/>
      <c r="H4" s="4"/>
      <c r="I4" s="5"/>
      <c r="J4" s="5"/>
    </row>
    <row r="5" spans="1:12" ht="15.75" x14ac:dyDescent="0.25">
      <c r="A5" s="105" t="s">
        <v>21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2" ht="15.75" x14ac:dyDescent="0.25">
      <c r="A6" s="32"/>
      <c r="B6" s="33"/>
      <c r="C6" s="33"/>
      <c r="D6" s="33"/>
      <c r="E6" s="33"/>
      <c r="F6" s="36"/>
      <c r="G6" s="33"/>
      <c r="H6" s="33"/>
      <c r="I6" s="33"/>
      <c r="J6" s="53"/>
    </row>
    <row r="7" spans="1:12" ht="18" x14ac:dyDescent="0.25">
      <c r="A7" s="1"/>
      <c r="B7" s="2"/>
      <c r="C7" s="2"/>
      <c r="D7" s="2"/>
      <c r="E7" s="6"/>
      <c r="F7" s="58"/>
      <c r="G7" s="7"/>
      <c r="H7" s="7"/>
      <c r="I7" s="7"/>
      <c r="J7" s="26" t="s">
        <v>28</v>
      </c>
    </row>
    <row r="8" spans="1:12" ht="25.5" x14ac:dyDescent="0.25">
      <c r="A8" s="21"/>
      <c r="B8" s="22"/>
      <c r="C8" s="22"/>
      <c r="D8" s="23"/>
      <c r="E8" s="24"/>
      <c r="F8" s="59" t="s">
        <v>135</v>
      </c>
      <c r="G8" s="3" t="s">
        <v>136</v>
      </c>
      <c r="H8" s="3" t="s">
        <v>137</v>
      </c>
      <c r="I8" s="3" t="s">
        <v>83</v>
      </c>
      <c r="J8" s="3" t="s">
        <v>138</v>
      </c>
    </row>
    <row r="9" spans="1:12" x14ac:dyDescent="0.25">
      <c r="A9" s="108" t="s">
        <v>0</v>
      </c>
      <c r="B9" s="114"/>
      <c r="C9" s="114"/>
      <c r="D9" s="114"/>
      <c r="E9" s="120"/>
      <c r="F9" s="94">
        <f>F10+F11</f>
        <v>4900274.47</v>
      </c>
      <c r="G9" s="95">
        <f t="shared" ref="G9:J9" si="0">G10+G11</f>
        <v>5041499.9800000004</v>
      </c>
      <c r="H9" s="95">
        <f t="shared" si="0"/>
        <v>4650699.9800000004</v>
      </c>
      <c r="I9" s="95">
        <f t="shared" si="0"/>
        <v>8602300</v>
      </c>
      <c r="J9" s="95">
        <f t="shared" si="0"/>
        <v>8572200</v>
      </c>
    </row>
    <row r="10" spans="1:12" x14ac:dyDescent="0.25">
      <c r="A10" s="121" t="s">
        <v>29</v>
      </c>
      <c r="B10" s="122"/>
      <c r="C10" s="122"/>
      <c r="D10" s="122"/>
      <c r="E10" s="112"/>
      <c r="F10" s="96">
        <v>4900274.47</v>
      </c>
      <c r="G10" s="97">
        <f>5021399.98+20000</f>
        <v>5041399.9800000004</v>
      </c>
      <c r="H10" s="97">
        <f>4630599.98+20000</f>
        <v>4650599.9800000004</v>
      </c>
      <c r="I10" s="97">
        <f>8582200+20000</f>
        <v>8602200</v>
      </c>
      <c r="J10" s="97">
        <f>8552100+20000</f>
        <v>8572100</v>
      </c>
    </row>
    <row r="11" spans="1:12" x14ac:dyDescent="0.25">
      <c r="A11" s="111" t="s">
        <v>30</v>
      </c>
      <c r="B11" s="112"/>
      <c r="C11" s="112"/>
      <c r="D11" s="112"/>
      <c r="E11" s="112"/>
      <c r="F11" s="96">
        <v>0</v>
      </c>
      <c r="G11" s="97">
        <v>100</v>
      </c>
      <c r="H11" s="97">
        <v>100</v>
      </c>
      <c r="I11" s="97">
        <v>100</v>
      </c>
      <c r="J11" s="97">
        <v>100</v>
      </c>
    </row>
    <row r="12" spans="1:12" x14ac:dyDescent="0.25">
      <c r="A12" s="27" t="s">
        <v>1</v>
      </c>
      <c r="B12" s="34"/>
      <c r="C12" s="34"/>
      <c r="D12" s="34"/>
      <c r="E12" s="34"/>
      <c r="F12" s="94">
        <f>F13+F14</f>
        <v>4065993.3899999997</v>
      </c>
      <c r="G12" s="95">
        <f t="shared" ref="G12:J12" si="1">G13+G14</f>
        <v>7678675</v>
      </c>
      <c r="H12" s="95">
        <f t="shared" si="1"/>
        <v>7648011</v>
      </c>
      <c r="I12" s="95">
        <f t="shared" si="1"/>
        <v>8602300</v>
      </c>
      <c r="J12" s="95">
        <f t="shared" si="1"/>
        <v>8572200</v>
      </c>
    </row>
    <row r="13" spans="1:12" x14ac:dyDescent="0.25">
      <c r="A13" s="123" t="s">
        <v>31</v>
      </c>
      <c r="B13" s="122"/>
      <c r="C13" s="122"/>
      <c r="D13" s="122"/>
      <c r="E13" s="122"/>
      <c r="F13" s="98">
        <v>4023206.03</v>
      </c>
      <c r="G13" s="97">
        <v>4724916.57</v>
      </c>
      <c r="H13" s="98">
        <v>4434159.9800000004</v>
      </c>
      <c r="I13" s="97">
        <v>4481000</v>
      </c>
      <c r="J13" s="97">
        <v>4481000</v>
      </c>
    </row>
    <row r="14" spans="1:12" x14ac:dyDescent="0.25">
      <c r="A14" s="111" t="s">
        <v>32</v>
      </c>
      <c r="B14" s="112"/>
      <c r="C14" s="112"/>
      <c r="D14" s="112"/>
      <c r="E14" s="112"/>
      <c r="F14" s="98">
        <v>42787.360000000001</v>
      </c>
      <c r="G14" s="97">
        <v>2953758.43</v>
      </c>
      <c r="H14" s="98">
        <v>3213851.02</v>
      </c>
      <c r="I14" s="97">
        <v>4121300</v>
      </c>
      <c r="J14" s="97">
        <v>4091200</v>
      </c>
    </row>
    <row r="15" spans="1:12" x14ac:dyDescent="0.25">
      <c r="A15" s="113" t="s">
        <v>48</v>
      </c>
      <c r="B15" s="114"/>
      <c r="C15" s="114"/>
      <c r="D15" s="114"/>
      <c r="E15" s="114"/>
      <c r="F15" s="60">
        <f>F9-F12</f>
        <v>834281.08000000007</v>
      </c>
      <c r="G15" s="25">
        <f t="shared" ref="G15:J15" si="2">G9-G12</f>
        <v>-2637175.0199999996</v>
      </c>
      <c r="H15" s="25">
        <f t="shared" si="2"/>
        <v>-2997311.0199999996</v>
      </c>
      <c r="I15" s="25">
        <f t="shared" si="2"/>
        <v>0</v>
      </c>
      <c r="J15" s="25">
        <f t="shared" si="2"/>
        <v>0</v>
      </c>
    </row>
    <row r="16" spans="1:12" ht="18" x14ac:dyDescent="0.25">
      <c r="A16" s="4"/>
      <c r="B16" s="17"/>
      <c r="C16" s="17"/>
      <c r="D16" s="17"/>
      <c r="E16" s="17"/>
      <c r="F16" s="61"/>
      <c r="G16" s="17"/>
      <c r="H16" s="18"/>
      <c r="I16" s="18"/>
      <c r="J16" s="18"/>
    </row>
    <row r="17" spans="1:14" ht="15.75" x14ac:dyDescent="0.25">
      <c r="A17" s="105" t="s">
        <v>22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4" ht="18" x14ac:dyDescent="0.25">
      <c r="A18" s="4"/>
      <c r="B18" s="17"/>
      <c r="C18" s="17"/>
      <c r="D18" s="17"/>
      <c r="E18" s="17"/>
      <c r="F18" s="61"/>
      <c r="G18" s="17"/>
      <c r="H18" s="18"/>
      <c r="I18" s="18"/>
      <c r="J18" s="18"/>
    </row>
    <row r="19" spans="1:14" ht="25.5" x14ac:dyDescent="0.25">
      <c r="A19" s="21"/>
      <c r="B19" s="22"/>
      <c r="C19" s="22"/>
      <c r="D19" s="23"/>
      <c r="E19" s="24"/>
      <c r="F19" s="59" t="s">
        <v>135</v>
      </c>
      <c r="G19" s="3" t="s">
        <v>136</v>
      </c>
      <c r="H19" s="3" t="s">
        <v>137</v>
      </c>
      <c r="I19" s="3" t="s">
        <v>83</v>
      </c>
      <c r="J19" s="3" t="s">
        <v>138</v>
      </c>
    </row>
    <row r="20" spans="1:14" x14ac:dyDescent="0.25">
      <c r="A20" s="111" t="s">
        <v>33</v>
      </c>
      <c r="B20" s="112"/>
      <c r="C20" s="112"/>
      <c r="D20" s="112"/>
      <c r="E20" s="112"/>
      <c r="F20" s="96">
        <v>2800000</v>
      </c>
      <c r="G20" s="99">
        <v>0</v>
      </c>
      <c r="H20" s="99">
        <v>0</v>
      </c>
      <c r="I20" s="99">
        <v>0</v>
      </c>
      <c r="J20" s="99">
        <v>0</v>
      </c>
    </row>
    <row r="21" spans="1:14" x14ac:dyDescent="0.25">
      <c r="A21" s="111" t="s">
        <v>34</v>
      </c>
      <c r="B21" s="112"/>
      <c r="C21" s="112"/>
      <c r="D21" s="112"/>
      <c r="E21" s="112"/>
      <c r="F21" s="96">
        <v>2800000</v>
      </c>
      <c r="G21" s="99">
        <v>0</v>
      </c>
      <c r="H21" s="99">
        <v>0</v>
      </c>
      <c r="I21" s="99">
        <v>0</v>
      </c>
      <c r="J21" s="99">
        <v>0</v>
      </c>
    </row>
    <row r="22" spans="1:14" x14ac:dyDescent="0.25">
      <c r="A22" s="113" t="s">
        <v>2</v>
      </c>
      <c r="B22" s="114"/>
      <c r="C22" s="114"/>
      <c r="D22" s="114"/>
      <c r="E22" s="114"/>
      <c r="F22" s="94">
        <f>F20-F21</f>
        <v>0</v>
      </c>
      <c r="G22" s="95">
        <f t="shared" ref="G22:J22" si="3">G20-G21</f>
        <v>0</v>
      </c>
      <c r="H22" s="95">
        <f t="shared" si="3"/>
        <v>0</v>
      </c>
      <c r="I22" s="95">
        <f t="shared" si="3"/>
        <v>0</v>
      </c>
      <c r="J22" s="95">
        <f t="shared" si="3"/>
        <v>0</v>
      </c>
    </row>
    <row r="23" spans="1:14" x14ac:dyDescent="0.25">
      <c r="A23" s="113" t="s">
        <v>49</v>
      </c>
      <c r="B23" s="114"/>
      <c r="C23" s="114"/>
      <c r="D23" s="114"/>
      <c r="E23" s="114"/>
      <c r="F23" s="94">
        <f>F15+F22</f>
        <v>834281.08000000007</v>
      </c>
      <c r="G23" s="95">
        <f>G15+G22</f>
        <v>-2637175.0199999996</v>
      </c>
      <c r="H23" s="95">
        <f>H15+H22</f>
        <v>-2997311.0199999996</v>
      </c>
      <c r="I23" s="95">
        <f t="shared" ref="I23:J23" si="4">I15+I22</f>
        <v>0</v>
      </c>
      <c r="J23" s="95">
        <f t="shared" si="4"/>
        <v>0</v>
      </c>
    </row>
    <row r="24" spans="1:14" ht="18" x14ac:dyDescent="0.25">
      <c r="A24" s="16"/>
      <c r="B24" s="17"/>
      <c r="C24" s="17"/>
      <c r="D24" s="17"/>
      <c r="E24" s="17"/>
      <c r="F24" s="61"/>
      <c r="G24" s="17"/>
      <c r="H24" s="18"/>
      <c r="I24" s="18"/>
      <c r="J24" s="18"/>
    </row>
    <row r="25" spans="1:14" ht="15.75" x14ac:dyDescent="0.25">
      <c r="A25" s="105" t="s">
        <v>50</v>
      </c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4" ht="15.75" x14ac:dyDescent="0.25">
      <c r="A26" s="32"/>
      <c r="B26" s="33"/>
      <c r="C26" s="33"/>
      <c r="D26" s="33"/>
      <c r="E26" s="33"/>
      <c r="F26" s="36"/>
      <c r="G26" s="33"/>
      <c r="H26" s="33"/>
      <c r="I26" s="33"/>
      <c r="J26" s="33"/>
    </row>
    <row r="27" spans="1:14" ht="25.5" x14ac:dyDescent="0.25">
      <c r="A27" s="21"/>
      <c r="B27" s="22"/>
      <c r="C27" s="22"/>
      <c r="D27" s="23"/>
      <c r="E27" s="24"/>
      <c r="F27" s="59" t="s">
        <v>135</v>
      </c>
      <c r="G27" s="3" t="s">
        <v>136</v>
      </c>
      <c r="H27" s="3" t="s">
        <v>137</v>
      </c>
      <c r="I27" s="3" t="s">
        <v>83</v>
      </c>
      <c r="J27" s="3" t="s">
        <v>138</v>
      </c>
      <c r="M27" s="118"/>
      <c r="N27" s="119"/>
    </row>
    <row r="28" spans="1:14" ht="15" customHeight="1" x14ac:dyDescent="0.25">
      <c r="A28" s="115" t="s">
        <v>51</v>
      </c>
      <c r="B28" s="116"/>
      <c r="C28" s="116"/>
      <c r="D28" s="116"/>
      <c r="E28" s="117"/>
      <c r="F28" s="100">
        <v>1802893.94</v>
      </c>
      <c r="G28" s="100">
        <v>2637175.02</v>
      </c>
      <c r="H28" s="100">
        <v>2997311.02</v>
      </c>
      <c r="I28" s="100">
        <v>0</v>
      </c>
      <c r="J28" s="101">
        <v>0</v>
      </c>
    </row>
    <row r="29" spans="1:14" ht="15" customHeight="1" x14ac:dyDescent="0.25">
      <c r="A29" s="113" t="s">
        <v>52</v>
      </c>
      <c r="B29" s="114"/>
      <c r="C29" s="114"/>
      <c r="D29" s="114"/>
      <c r="E29" s="114"/>
      <c r="F29" s="102">
        <f>F23+F28</f>
        <v>2637175.02</v>
      </c>
      <c r="G29" s="102">
        <f t="shared" ref="G29" si="5">G23+G28</f>
        <v>0</v>
      </c>
      <c r="H29" s="102">
        <f>H23+H28</f>
        <v>0</v>
      </c>
      <c r="I29" s="102">
        <f t="shared" ref="I29:J29" si="6">I23+I28</f>
        <v>0</v>
      </c>
      <c r="J29" s="103">
        <f t="shared" si="6"/>
        <v>0</v>
      </c>
    </row>
    <row r="30" spans="1:14" ht="45" customHeight="1" x14ac:dyDescent="0.25">
      <c r="A30" s="108" t="s">
        <v>53</v>
      </c>
      <c r="B30" s="109"/>
      <c r="C30" s="109"/>
      <c r="D30" s="109"/>
      <c r="E30" s="110"/>
      <c r="F30" s="102">
        <f t="shared" ref="F30" si="7">F15+F22+F28-F29</f>
        <v>0</v>
      </c>
      <c r="G30" s="102">
        <f t="shared" ref="G30:J30" si="8">G15+G22+G28-G29</f>
        <v>4.6566128730773926E-10</v>
      </c>
      <c r="H30" s="102">
        <v>0</v>
      </c>
      <c r="I30" s="102">
        <f t="shared" si="8"/>
        <v>0</v>
      </c>
      <c r="J30" s="103">
        <f t="shared" si="8"/>
        <v>0</v>
      </c>
    </row>
    <row r="31" spans="1:14" ht="15.75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</row>
    <row r="32" spans="1:14" ht="17.25" customHeight="1" x14ac:dyDescent="0.25"/>
    <row r="33" ht="9" customHeight="1" x14ac:dyDescent="0.25"/>
  </sheetData>
  <mergeCells count="19">
    <mergeCell ref="M27:N27"/>
    <mergeCell ref="A9:E9"/>
    <mergeCell ref="A10:E10"/>
    <mergeCell ref="A11:E11"/>
    <mergeCell ref="A13:E13"/>
    <mergeCell ref="A1:L1"/>
    <mergeCell ref="A3:J3"/>
    <mergeCell ref="A5:J5"/>
    <mergeCell ref="A30:E30"/>
    <mergeCell ref="A14:E14"/>
    <mergeCell ref="A15:E15"/>
    <mergeCell ref="A17:J17"/>
    <mergeCell ref="A20:E20"/>
    <mergeCell ref="A22:E22"/>
    <mergeCell ref="A23:E23"/>
    <mergeCell ref="A25:J25"/>
    <mergeCell ref="A28:E28"/>
    <mergeCell ref="A29:E29"/>
    <mergeCell ref="A21:E2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opLeftCell="A4" zoomScale="85" zoomScaleNormal="85" workbookViewId="0">
      <selection activeCell="H8" sqref="H8"/>
    </sheetView>
  </sheetViews>
  <sheetFormatPr defaultRowHeight="15" x14ac:dyDescent="0.25"/>
  <cols>
    <col min="1" max="1" width="10.5703125" customWidth="1"/>
    <col min="2" max="2" width="8.42578125" bestFit="1" customWidth="1"/>
    <col min="3" max="3" width="27.7109375" customWidth="1"/>
    <col min="4" max="4" width="23.42578125" customWidth="1"/>
    <col min="5" max="5" width="23.140625" customWidth="1"/>
    <col min="6" max="6" width="23" customWidth="1"/>
    <col min="7" max="7" width="23.85546875" customWidth="1"/>
    <col min="8" max="8" width="23.5703125" customWidth="1"/>
  </cols>
  <sheetData>
    <row r="1" spans="1:9" ht="42" customHeight="1" x14ac:dyDescent="0.25">
      <c r="A1" s="104" t="s">
        <v>134</v>
      </c>
      <c r="B1" s="104"/>
      <c r="C1" s="104"/>
      <c r="D1" s="104"/>
      <c r="E1" s="104"/>
      <c r="F1" s="104"/>
      <c r="G1" s="104"/>
      <c r="H1" s="104"/>
      <c r="I1" s="37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15.75" customHeight="1" x14ac:dyDescent="0.25">
      <c r="A7" s="105" t="s">
        <v>35</v>
      </c>
      <c r="B7" s="105"/>
      <c r="C7" s="105"/>
      <c r="D7" s="105"/>
      <c r="E7" s="105"/>
      <c r="F7" s="105"/>
      <c r="G7" s="105"/>
      <c r="H7" s="105"/>
    </row>
    <row r="8" spans="1:9" ht="15.75" customHeight="1" x14ac:dyDescent="0.25">
      <c r="A8" s="32"/>
      <c r="B8" s="32"/>
      <c r="C8" s="32"/>
      <c r="D8" s="32"/>
      <c r="E8" s="32"/>
      <c r="F8" s="32"/>
      <c r="G8" s="32"/>
      <c r="H8" s="53"/>
    </row>
    <row r="9" spans="1:9" ht="25.5" x14ac:dyDescent="0.25">
      <c r="A9" s="15" t="s">
        <v>5</v>
      </c>
      <c r="B9" s="14" t="s">
        <v>6</v>
      </c>
      <c r="C9" s="14" t="s">
        <v>3</v>
      </c>
      <c r="D9" s="14" t="s">
        <v>135</v>
      </c>
      <c r="E9" s="14" t="s">
        <v>136</v>
      </c>
      <c r="F9" s="14" t="s">
        <v>137</v>
      </c>
      <c r="G9" s="14" t="s">
        <v>83</v>
      </c>
      <c r="H9" s="14" t="s">
        <v>138</v>
      </c>
    </row>
    <row r="10" spans="1:9" ht="21.75" customHeight="1" x14ac:dyDescent="0.25">
      <c r="A10" s="29"/>
      <c r="B10" s="30"/>
      <c r="C10" s="28" t="s">
        <v>0</v>
      </c>
      <c r="D10" s="45">
        <f t="shared" ref="D10" si="0">+D11+D18</f>
        <v>4900274.4699999988</v>
      </c>
      <c r="E10" s="45">
        <f t="shared" ref="E10" si="1">+E11+E18</f>
        <v>5021499.9800000004</v>
      </c>
      <c r="F10" s="45">
        <f>+F11+F18</f>
        <v>4650699.9800000004</v>
      </c>
      <c r="G10" s="45">
        <f t="shared" ref="G10:H10" si="2">+G11+G18</f>
        <v>8602300</v>
      </c>
      <c r="H10" s="45">
        <f t="shared" si="2"/>
        <v>8572200</v>
      </c>
    </row>
    <row r="11" spans="1:9" ht="24.75" customHeight="1" x14ac:dyDescent="0.25">
      <c r="A11" s="8">
        <v>6</v>
      </c>
      <c r="B11" s="8"/>
      <c r="C11" s="8" t="s">
        <v>7</v>
      </c>
      <c r="D11" s="71">
        <f t="shared" ref="D11" si="3">SUM(D12:D17)</f>
        <v>4900274.4699999988</v>
      </c>
      <c r="E11" s="41">
        <f t="shared" ref="E11" si="4">SUM(E12:E17)</f>
        <v>5021399.9800000004</v>
      </c>
      <c r="F11" s="41">
        <f>SUM(F12:F17)</f>
        <v>4650599.9800000004</v>
      </c>
      <c r="G11" s="41">
        <f t="shared" ref="G11:H11" si="5">SUM(G12:G17)</f>
        <v>8602200</v>
      </c>
      <c r="H11" s="41">
        <f t="shared" si="5"/>
        <v>8572100</v>
      </c>
    </row>
    <row r="12" spans="1:9" ht="38.25" x14ac:dyDescent="0.25">
      <c r="A12" s="8"/>
      <c r="B12" s="12">
        <v>63</v>
      </c>
      <c r="C12" s="12" t="s">
        <v>24</v>
      </c>
      <c r="D12" s="72">
        <v>125521.52</v>
      </c>
      <c r="E12" s="55">
        <v>0</v>
      </c>
      <c r="F12" s="55">
        <v>0</v>
      </c>
      <c r="G12" s="55">
        <v>4000000</v>
      </c>
      <c r="H12" s="55">
        <v>4000000</v>
      </c>
    </row>
    <row r="13" spans="1:9" ht="15.75" customHeight="1" x14ac:dyDescent="0.25">
      <c r="A13" s="9"/>
      <c r="B13" s="12">
        <v>64</v>
      </c>
      <c r="C13" s="12" t="s">
        <v>54</v>
      </c>
      <c r="D13" s="72">
        <v>138141.98000000001</v>
      </c>
      <c r="E13" s="55">
        <v>130000</v>
      </c>
      <c r="F13" s="55">
        <v>110000</v>
      </c>
      <c r="G13" s="55">
        <v>60000</v>
      </c>
      <c r="H13" s="55">
        <v>30000</v>
      </c>
    </row>
    <row r="14" spans="1:9" ht="51" x14ac:dyDescent="0.25">
      <c r="A14" s="9"/>
      <c r="B14" s="12">
        <v>65</v>
      </c>
      <c r="C14" s="12" t="s">
        <v>56</v>
      </c>
      <c r="D14" s="72">
        <v>0</v>
      </c>
      <c r="E14" s="55">
        <v>1000</v>
      </c>
      <c r="F14" s="55">
        <v>1000</v>
      </c>
      <c r="G14" s="55">
        <v>1000</v>
      </c>
      <c r="H14" s="55">
        <v>1000</v>
      </c>
    </row>
    <row r="15" spans="1:9" ht="38.25" customHeight="1" x14ac:dyDescent="0.25">
      <c r="A15" s="9"/>
      <c r="B15" s="12">
        <v>66</v>
      </c>
      <c r="C15" s="12" t="s">
        <v>57</v>
      </c>
      <c r="D15" s="72">
        <v>179138.64</v>
      </c>
      <c r="E15" s="55">
        <v>166199.98000000001</v>
      </c>
      <c r="F15" s="55">
        <v>19399.98</v>
      </c>
      <c r="G15" s="55">
        <v>21000</v>
      </c>
      <c r="H15" s="55">
        <v>21000</v>
      </c>
    </row>
    <row r="16" spans="1:9" ht="38.25" x14ac:dyDescent="0.25">
      <c r="A16" s="9"/>
      <c r="B16" s="9">
        <v>67</v>
      </c>
      <c r="C16" s="12" t="s">
        <v>25</v>
      </c>
      <c r="D16" s="72">
        <v>4456991.5599999996</v>
      </c>
      <c r="E16" s="55">
        <v>4724000</v>
      </c>
      <c r="F16" s="55">
        <f>4500000+20000</f>
        <v>4520000</v>
      </c>
      <c r="G16" s="55">
        <f>4500000+20000</f>
        <v>4520000</v>
      </c>
      <c r="H16" s="55">
        <f>4500000+20000</f>
        <v>4520000</v>
      </c>
    </row>
    <row r="17" spans="1:15" ht="25.5" customHeight="1" x14ac:dyDescent="0.25">
      <c r="A17" s="9"/>
      <c r="B17" s="9">
        <v>68</v>
      </c>
      <c r="C17" s="12" t="s">
        <v>55</v>
      </c>
      <c r="D17" s="72">
        <v>480.77</v>
      </c>
      <c r="E17" s="55">
        <v>200</v>
      </c>
      <c r="F17" s="55">
        <v>200</v>
      </c>
      <c r="G17" s="55">
        <v>200</v>
      </c>
      <c r="H17" s="55">
        <v>100</v>
      </c>
    </row>
    <row r="18" spans="1:15" ht="25.5" customHeight="1" x14ac:dyDescent="0.25">
      <c r="A18" s="11">
        <v>7</v>
      </c>
      <c r="B18" s="11"/>
      <c r="C18" s="19" t="s">
        <v>8</v>
      </c>
      <c r="D18" s="71">
        <f>SUM(D19)</f>
        <v>0</v>
      </c>
      <c r="E18" s="41">
        <f>SUM(E19)</f>
        <v>100</v>
      </c>
      <c r="F18" s="41">
        <f>SUM(F19)</f>
        <v>100</v>
      </c>
      <c r="G18" s="41">
        <f t="shared" ref="G18:H18" si="6">SUM(G19)</f>
        <v>100</v>
      </c>
      <c r="H18" s="41">
        <f t="shared" si="6"/>
        <v>100</v>
      </c>
    </row>
    <row r="19" spans="1:15" ht="25.5" customHeight="1" x14ac:dyDescent="0.25">
      <c r="A19" s="12"/>
      <c r="B19" s="12">
        <v>72</v>
      </c>
      <c r="C19" s="20" t="s">
        <v>23</v>
      </c>
      <c r="D19" s="63">
        <v>0</v>
      </c>
      <c r="E19" s="43">
        <v>100</v>
      </c>
      <c r="F19" s="43">
        <v>100</v>
      </c>
      <c r="G19" s="43">
        <v>100</v>
      </c>
      <c r="H19" s="44">
        <v>100</v>
      </c>
    </row>
    <row r="22" spans="1:15" ht="15.75" customHeight="1" x14ac:dyDescent="0.25">
      <c r="A22" s="105" t="s">
        <v>36</v>
      </c>
      <c r="B22" s="124"/>
      <c r="C22" s="124"/>
      <c r="D22" s="124"/>
      <c r="E22" s="124"/>
      <c r="F22" s="124"/>
      <c r="G22" s="124"/>
      <c r="H22" s="124"/>
    </row>
    <row r="23" spans="1:15" ht="18" customHeight="1" x14ac:dyDescent="0.25">
      <c r="A23" s="4"/>
      <c r="B23" s="4"/>
      <c r="C23" s="4"/>
      <c r="D23" s="4"/>
      <c r="E23" s="4"/>
      <c r="F23" s="4"/>
      <c r="G23" s="5"/>
      <c r="H23" s="5"/>
    </row>
    <row r="24" spans="1:15" ht="25.5" x14ac:dyDescent="0.25">
      <c r="A24" s="15" t="s">
        <v>5</v>
      </c>
      <c r="B24" s="14" t="s">
        <v>6</v>
      </c>
      <c r="C24" s="14" t="s">
        <v>9</v>
      </c>
      <c r="D24" s="14" t="s">
        <v>135</v>
      </c>
      <c r="E24" s="14" t="s">
        <v>136</v>
      </c>
      <c r="F24" s="14" t="s">
        <v>137</v>
      </c>
      <c r="G24" s="14" t="s">
        <v>83</v>
      </c>
      <c r="H24" s="14" t="s">
        <v>138</v>
      </c>
    </row>
    <row r="25" spans="1:15" ht="23.25" customHeight="1" x14ac:dyDescent="0.25">
      <c r="A25" s="29"/>
      <c r="B25" s="30"/>
      <c r="C25" s="28" t="s">
        <v>1</v>
      </c>
      <c r="D25" s="73">
        <f>D26+D31</f>
        <v>4065993.39</v>
      </c>
      <c r="E25" s="45">
        <f>E26+E31</f>
        <v>7678675</v>
      </c>
      <c r="F25" s="45">
        <f>F26+F31</f>
        <v>7648011</v>
      </c>
      <c r="G25" s="45">
        <f t="shared" ref="G25:H25" si="7">G26+G31</f>
        <v>8602300</v>
      </c>
      <c r="H25" s="45">
        <f t="shared" si="7"/>
        <v>8572200</v>
      </c>
    </row>
    <row r="26" spans="1:15" ht="20.25" customHeight="1" x14ac:dyDescent="0.25">
      <c r="A26" s="8">
        <v>3</v>
      </c>
      <c r="B26" s="8"/>
      <c r="C26" s="8" t="s">
        <v>10</v>
      </c>
      <c r="D26" s="73">
        <f>SUM(D27:D30)</f>
        <v>4023206.0300000003</v>
      </c>
      <c r="E26" s="45">
        <f>SUM(E27:E30)</f>
        <v>4724916.57</v>
      </c>
      <c r="F26" s="45">
        <f t="shared" ref="F26:H26" si="8">SUM(F27:F30)</f>
        <v>4434159.9800000004</v>
      </c>
      <c r="G26" s="45">
        <f t="shared" si="8"/>
        <v>4481000</v>
      </c>
      <c r="H26" s="45">
        <f t="shared" si="8"/>
        <v>4481000</v>
      </c>
    </row>
    <row r="27" spans="1:15" ht="21" customHeight="1" x14ac:dyDescent="0.25">
      <c r="A27" s="8"/>
      <c r="B27" s="12">
        <v>31</v>
      </c>
      <c r="C27" s="12" t="s">
        <v>11</v>
      </c>
      <c r="D27" s="74">
        <v>2970756.72</v>
      </c>
      <c r="E27" s="42">
        <v>3328556.28</v>
      </c>
      <c r="F27" s="42">
        <v>3290000</v>
      </c>
      <c r="G27" s="42">
        <v>3315000</v>
      </c>
      <c r="H27" s="42">
        <v>3315000</v>
      </c>
    </row>
    <row r="28" spans="1:15" ht="18" customHeight="1" x14ac:dyDescent="0.25">
      <c r="A28" s="9"/>
      <c r="B28" s="9">
        <v>32</v>
      </c>
      <c r="C28" s="9" t="s">
        <v>20</v>
      </c>
      <c r="D28" s="74">
        <v>1040001.3</v>
      </c>
      <c r="E28" s="42">
        <v>1381850.29</v>
      </c>
      <c r="F28" s="42">
        <v>1139059.98</v>
      </c>
      <c r="G28" s="42">
        <v>1160400</v>
      </c>
      <c r="H28" s="42">
        <v>1160400</v>
      </c>
    </row>
    <row r="29" spans="1:15" ht="25.5" customHeight="1" x14ac:dyDescent="0.25">
      <c r="A29" s="9"/>
      <c r="B29" s="9">
        <v>34</v>
      </c>
      <c r="C29" s="12" t="s">
        <v>58</v>
      </c>
      <c r="D29" s="74">
        <v>12448.01</v>
      </c>
      <c r="E29" s="42">
        <v>12510</v>
      </c>
      <c r="F29" s="42">
        <v>3100</v>
      </c>
      <c r="G29" s="42">
        <v>3600</v>
      </c>
      <c r="H29" s="42">
        <v>3600</v>
      </c>
    </row>
    <row r="30" spans="1:15" ht="48" customHeight="1" x14ac:dyDescent="0.25">
      <c r="A30" s="9"/>
      <c r="B30" s="9">
        <v>37</v>
      </c>
      <c r="C30" s="12" t="s">
        <v>59</v>
      </c>
      <c r="D30" s="74">
        <v>0</v>
      </c>
      <c r="E30" s="42">
        <v>2000</v>
      </c>
      <c r="F30" s="42">
        <v>2000</v>
      </c>
      <c r="G30" s="42">
        <v>2000</v>
      </c>
      <c r="H30" s="42">
        <v>2000</v>
      </c>
      <c r="O30" s="70"/>
    </row>
    <row r="31" spans="1:15" ht="25.5" customHeight="1" x14ac:dyDescent="0.25">
      <c r="A31" s="11">
        <v>4</v>
      </c>
      <c r="B31" s="11"/>
      <c r="C31" s="19" t="s">
        <v>12</v>
      </c>
      <c r="D31" s="75">
        <f>SUM(D32:D33)</f>
        <v>42787.360000000001</v>
      </c>
      <c r="E31" s="56">
        <f t="shared" ref="E31:F31" si="9">SUM(E32:E33)</f>
        <v>2953758.43</v>
      </c>
      <c r="F31" s="56">
        <f t="shared" si="9"/>
        <v>3213851.02</v>
      </c>
      <c r="G31" s="56">
        <f>SUM(G32:G33)</f>
        <v>4121300</v>
      </c>
      <c r="H31" s="56">
        <f>SUM(H32:H33)</f>
        <v>4091200</v>
      </c>
    </row>
    <row r="32" spans="1:15" ht="38.25" x14ac:dyDescent="0.25">
      <c r="A32" s="12"/>
      <c r="B32" s="12">
        <v>41</v>
      </c>
      <c r="C32" s="20" t="s">
        <v>13</v>
      </c>
      <c r="D32" s="74">
        <v>0</v>
      </c>
      <c r="E32" s="42">
        <v>1000</v>
      </c>
      <c r="F32" s="42">
        <v>1000</v>
      </c>
      <c r="G32" s="42">
        <v>1000</v>
      </c>
      <c r="H32" s="42">
        <v>1000</v>
      </c>
    </row>
    <row r="33" spans="1:8" ht="44.25" customHeight="1" x14ac:dyDescent="0.25">
      <c r="A33" s="12"/>
      <c r="B33" s="12">
        <v>42</v>
      </c>
      <c r="C33" s="20" t="s">
        <v>26</v>
      </c>
      <c r="D33" s="74">
        <v>42787.360000000001</v>
      </c>
      <c r="E33" s="42">
        <v>2952758.43</v>
      </c>
      <c r="F33" s="42">
        <v>3212851.02</v>
      </c>
      <c r="G33" s="42">
        <v>4120300</v>
      </c>
      <c r="H33" s="42">
        <v>4090200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zoomScaleNormal="100" workbookViewId="0">
      <selection activeCell="F8" sqref="F8"/>
    </sheetView>
  </sheetViews>
  <sheetFormatPr defaultRowHeight="15" x14ac:dyDescent="0.25"/>
  <cols>
    <col min="1" max="1" width="45.85546875" customWidth="1"/>
    <col min="2" max="2" width="23.42578125" style="62" customWidth="1"/>
    <col min="3" max="6" width="25.28515625" customWidth="1"/>
    <col min="7" max="7" width="4" customWidth="1"/>
  </cols>
  <sheetData>
    <row r="1" spans="1:7" ht="42" customHeight="1" x14ac:dyDescent="0.25">
      <c r="A1" s="104" t="s">
        <v>134</v>
      </c>
      <c r="B1" s="104"/>
      <c r="C1" s="104"/>
      <c r="D1" s="104"/>
      <c r="E1" s="104"/>
      <c r="F1" s="104"/>
      <c r="G1" s="37"/>
    </row>
    <row r="2" spans="1:7" ht="9" customHeight="1" x14ac:dyDescent="0.25">
      <c r="A2" s="4"/>
      <c r="B2" s="57"/>
      <c r="C2" s="4"/>
      <c r="D2" s="4"/>
      <c r="E2" s="4"/>
      <c r="F2" s="4"/>
    </row>
    <row r="3" spans="1:7" ht="15.75" customHeight="1" x14ac:dyDescent="0.25">
      <c r="A3" s="105" t="s">
        <v>19</v>
      </c>
      <c r="B3" s="105"/>
      <c r="C3" s="105"/>
      <c r="D3" s="105"/>
      <c r="E3" s="105"/>
      <c r="F3" s="105"/>
    </row>
    <row r="4" spans="1:7" ht="6.75" customHeight="1" x14ac:dyDescent="0.25">
      <c r="B4" s="57"/>
      <c r="C4" s="4"/>
      <c r="D4" s="4"/>
      <c r="E4" s="5"/>
      <c r="F4" s="5"/>
    </row>
    <row r="5" spans="1:7" ht="18" customHeight="1" x14ac:dyDescent="0.25">
      <c r="A5" s="105" t="s">
        <v>4</v>
      </c>
      <c r="B5" s="105"/>
      <c r="C5" s="105"/>
      <c r="D5" s="105"/>
      <c r="E5" s="105"/>
      <c r="F5" s="105"/>
    </row>
    <row r="6" spans="1:7" ht="3.75" customHeight="1" x14ac:dyDescent="0.25">
      <c r="A6" s="4"/>
      <c r="B6" s="57"/>
      <c r="C6" s="4"/>
      <c r="D6" s="4"/>
      <c r="E6" s="5"/>
      <c r="F6" s="5"/>
    </row>
    <row r="7" spans="1:7" ht="15.75" customHeight="1" x14ac:dyDescent="0.25">
      <c r="A7" s="105" t="s">
        <v>37</v>
      </c>
      <c r="B7" s="105"/>
      <c r="C7" s="105"/>
      <c r="D7" s="105"/>
      <c r="E7" s="105"/>
      <c r="F7" s="105"/>
    </row>
    <row r="8" spans="1:7" ht="18" x14ac:dyDescent="0.25">
      <c r="A8" s="4"/>
      <c r="B8" s="57"/>
      <c r="C8" s="4"/>
      <c r="D8" s="4"/>
      <c r="E8" s="5"/>
      <c r="F8" s="53"/>
    </row>
    <row r="9" spans="1:7" ht="25.5" x14ac:dyDescent="0.25">
      <c r="A9" s="15" t="s">
        <v>39</v>
      </c>
      <c r="B9" s="76" t="s">
        <v>135</v>
      </c>
      <c r="C9" s="14" t="s">
        <v>136</v>
      </c>
      <c r="D9" s="14" t="s">
        <v>137</v>
      </c>
      <c r="E9" s="14" t="s">
        <v>83</v>
      </c>
      <c r="F9" s="14" t="s">
        <v>138</v>
      </c>
    </row>
    <row r="10" spans="1:7" ht="24.75" customHeight="1" x14ac:dyDescent="0.25">
      <c r="A10" s="31" t="s">
        <v>0</v>
      </c>
      <c r="B10" s="73">
        <f t="shared" ref="B10:F10" si="0">B11+B13+B15+B20+B25+B28</f>
        <v>4120455.3299999996</v>
      </c>
      <c r="C10" s="45">
        <f t="shared" si="0"/>
        <v>5027167.9800000004</v>
      </c>
      <c r="D10" s="45">
        <f>D11+D13+D15+D20+D25+D28</f>
        <v>4650699.9800000004</v>
      </c>
      <c r="E10" s="45">
        <f t="shared" si="0"/>
        <v>8602300</v>
      </c>
      <c r="F10" s="45">
        <f t="shared" si="0"/>
        <v>8572200</v>
      </c>
    </row>
    <row r="11" spans="1:7" x14ac:dyDescent="0.25">
      <c r="A11" s="19" t="s">
        <v>42</v>
      </c>
      <c r="B11" s="71">
        <f>+B12</f>
        <v>13272</v>
      </c>
      <c r="C11" s="41">
        <f>+C12</f>
        <v>20000</v>
      </c>
      <c r="D11" s="41">
        <f t="shared" ref="D11:F11" si="1">+D12</f>
        <v>20000</v>
      </c>
      <c r="E11" s="41">
        <f t="shared" si="1"/>
        <v>20000</v>
      </c>
      <c r="F11" s="41">
        <f t="shared" si="1"/>
        <v>20000</v>
      </c>
    </row>
    <row r="12" spans="1:7" x14ac:dyDescent="0.25">
      <c r="A12" s="10" t="s">
        <v>61</v>
      </c>
      <c r="B12" s="63">
        <v>13272</v>
      </c>
      <c r="C12" s="43">
        <v>20000</v>
      </c>
      <c r="D12" s="43">
        <v>20000</v>
      </c>
      <c r="E12" s="43">
        <v>20000</v>
      </c>
      <c r="F12" s="43">
        <v>20000</v>
      </c>
    </row>
    <row r="13" spans="1:7" s="48" customFormat="1" ht="21" customHeight="1" x14ac:dyDescent="0.25">
      <c r="A13" s="8" t="s">
        <v>43</v>
      </c>
      <c r="B13" s="64">
        <v>482.5</v>
      </c>
      <c r="C13" s="49">
        <f>+C14</f>
        <v>23799.98</v>
      </c>
      <c r="D13" s="49">
        <f t="shared" ref="D13:F13" si="2">+D14</f>
        <v>19399.98</v>
      </c>
      <c r="E13" s="49">
        <f t="shared" si="2"/>
        <v>21000</v>
      </c>
      <c r="F13" s="49">
        <f t="shared" si="2"/>
        <v>21000</v>
      </c>
    </row>
    <row r="14" spans="1:7" ht="25.5" x14ac:dyDescent="0.25">
      <c r="A14" s="13" t="s">
        <v>60</v>
      </c>
      <c r="B14" s="63">
        <v>482.5</v>
      </c>
      <c r="C14" s="43">
        <v>23799.98</v>
      </c>
      <c r="D14" s="43">
        <v>19399.98</v>
      </c>
      <c r="E14" s="43">
        <v>21000</v>
      </c>
      <c r="F14" s="43">
        <v>21000</v>
      </c>
    </row>
    <row r="15" spans="1:7" s="48" customFormat="1" ht="15" customHeight="1" x14ac:dyDescent="0.25">
      <c r="A15" s="8" t="s">
        <v>41</v>
      </c>
      <c r="B15" s="64">
        <v>3740064.28</v>
      </c>
      <c r="C15" s="49">
        <f>SUM(C16:C19)</f>
        <v>4774200</v>
      </c>
      <c r="D15" s="49">
        <f t="shared" ref="D15:F15" si="3">SUM(D16:D19)</f>
        <v>4550200</v>
      </c>
      <c r="E15" s="49">
        <f t="shared" si="3"/>
        <v>4520200</v>
      </c>
      <c r="F15" s="49">
        <f t="shared" si="3"/>
        <v>4520100</v>
      </c>
    </row>
    <row r="16" spans="1:7" ht="30" customHeight="1" x14ac:dyDescent="0.25">
      <c r="A16" s="13" t="s">
        <v>62</v>
      </c>
      <c r="B16" s="63">
        <v>3664024.79</v>
      </c>
      <c r="C16" s="43">
        <v>0</v>
      </c>
      <c r="D16" s="43">
        <v>0</v>
      </c>
      <c r="E16" s="43">
        <v>0</v>
      </c>
      <c r="F16" s="43">
        <v>0</v>
      </c>
    </row>
    <row r="17" spans="1:6" ht="30" customHeight="1" x14ac:dyDescent="0.25">
      <c r="A17" s="13" t="s">
        <v>63</v>
      </c>
      <c r="B17" s="63">
        <v>76039.490000000005</v>
      </c>
      <c r="C17" s="43">
        <v>0</v>
      </c>
      <c r="D17" s="43">
        <v>0</v>
      </c>
      <c r="E17" s="43">
        <v>0</v>
      </c>
      <c r="F17" s="43">
        <v>0</v>
      </c>
    </row>
    <row r="18" spans="1:6" ht="52.5" customHeight="1" x14ac:dyDescent="0.25">
      <c r="A18" s="13" t="s">
        <v>64</v>
      </c>
      <c r="B18" s="63">
        <v>52616.77</v>
      </c>
      <c r="C18" s="43">
        <v>50200</v>
      </c>
      <c r="D18" s="43">
        <v>50200</v>
      </c>
      <c r="E18" s="43">
        <v>20200</v>
      </c>
      <c r="F18" s="43">
        <v>20100</v>
      </c>
    </row>
    <row r="19" spans="1:6" ht="39" customHeight="1" x14ac:dyDescent="0.25">
      <c r="A19" s="13" t="s">
        <v>65</v>
      </c>
      <c r="B19" s="63">
        <v>4443719.5599999996</v>
      </c>
      <c r="C19" s="43">
        <v>4724000</v>
      </c>
      <c r="D19" s="43">
        <v>4500000</v>
      </c>
      <c r="E19" s="43">
        <v>4500000</v>
      </c>
      <c r="F19" s="43">
        <v>4500000</v>
      </c>
    </row>
    <row r="20" spans="1:6" s="48" customFormat="1" ht="18" customHeight="1" x14ac:dyDescent="0.25">
      <c r="A20" s="31" t="s">
        <v>40</v>
      </c>
      <c r="B20" s="64">
        <v>159897.63</v>
      </c>
      <c r="C20" s="49">
        <f>SUM(C21:C24)</f>
        <v>0</v>
      </c>
      <c r="D20" s="49">
        <f t="shared" ref="D20:F20" si="4">SUM(D21:D24)</f>
        <v>0</v>
      </c>
      <c r="E20" s="49">
        <f t="shared" si="4"/>
        <v>4000000</v>
      </c>
      <c r="F20" s="49">
        <f t="shared" si="4"/>
        <v>4000000</v>
      </c>
    </row>
    <row r="21" spans="1:6" ht="18" customHeight="1" x14ac:dyDescent="0.25">
      <c r="A21" s="10" t="s">
        <v>66</v>
      </c>
      <c r="B21" s="63">
        <v>98523.11</v>
      </c>
      <c r="C21" s="43">
        <v>0</v>
      </c>
      <c r="D21" s="43">
        <v>0</v>
      </c>
      <c r="E21" s="43">
        <v>0</v>
      </c>
      <c r="F21" s="44">
        <v>0</v>
      </c>
    </row>
    <row r="22" spans="1:6" ht="25.5" customHeight="1" x14ac:dyDescent="0.25">
      <c r="A22" s="13" t="s">
        <v>67</v>
      </c>
      <c r="B22" s="63">
        <v>61374.52</v>
      </c>
      <c r="C22" s="43">
        <v>0</v>
      </c>
      <c r="D22" s="43">
        <v>0</v>
      </c>
      <c r="E22" s="43">
        <v>0</v>
      </c>
      <c r="F22" s="43">
        <v>0</v>
      </c>
    </row>
    <row r="23" spans="1:6" ht="25.5" customHeight="1" x14ac:dyDescent="0.25">
      <c r="A23" s="13" t="s">
        <v>109</v>
      </c>
      <c r="B23" s="63">
        <v>0</v>
      </c>
      <c r="C23" s="43">
        <v>0</v>
      </c>
      <c r="D23" s="43">
        <v>0</v>
      </c>
      <c r="E23" s="43">
        <v>0</v>
      </c>
      <c r="F23" s="43">
        <v>0</v>
      </c>
    </row>
    <row r="24" spans="1:6" ht="25.5" customHeight="1" x14ac:dyDescent="0.25">
      <c r="A24" s="13" t="s">
        <v>68</v>
      </c>
      <c r="B24" s="63">
        <v>0</v>
      </c>
      <c r="C24" s="43">
        <v>0</v>
      </c>
      <c r="D24" s="43">
        <v>0</v>
      </c>
      <c r="E24" s="43">
        <v>4000000</v>
      </c>
      <c r="F24" s="43">
        <v>4000000</v>
      </c>
    </row>
    <row r="25" spans="1:6" s="48" customFormat="1" ht="22.5" customHeight="1" x14ac:dyDescent="0.25">
      <c r="A25" s="31" t="s">
        <v>69</v>
      </c>
      <c r="B25" s="64">
        <v>206738.92</v>
      </c>
      <c r="C25" s="49">
        <f>SUM(C26:C27)</f>
        <v>208068</v>
      </c>
      <c r="D25" s="49">
        <f t="shared" ref="D25:F25" si="5">SUM(D26:D27)</f>
        <v>60000</v>
      </c>
      <c r="E25" s="49">
        <f t="shared" si="5"/>
        <v>40000</v>
      </c>
      <c r="F25" s="49">
        <f t="shared" si="5"/>
        <v>10000</v>
      </c>
    </row>
    <row r="26" spans="1:6" ht="25.5" customHeight="1" x14ac:dyDescent="0.25">
      <c r="A26" s="13" t="s">
        <v>70</v>
      </c>
      <c r="B26" s="63">
        <v>206738.92</v>
      </c>
      <c r="C26" s="43">
        <v>0</v>
      </c>
      <c r="D26" s="43">
        <v>0</v>
      </c>
      <c r="E26" s="43">
        <v>0</v>
      </c>
      <c r="F26" s="43">
        <v>0</v>
      </c>
    </row>
    <row r="27" spans="1:6" ht="31.5" customHeight="1" x14ac:dyDescent="0.25">
      <c r="A27" s="13" t="s">
        <v>71</v>
      </c>
      <c r="B27" s="63">
        <v>0</v>
      </c>
      <c r="C27" s="43">
        <v>208068</v>
      </c>
      <c r="D27" s="43">
        <v>60000</v>
      </c>
      <c r="E27" s="43">
        <v>40000</v>
      </c>
      <c r="F27" s="43">
        <v>10000</v>
      </c>
    </row>
    <row r="28" spans="1:6" s="48" customFormat="1" ht="43.5" customHeight="1" x14ac:dyDescent="0.25">
      <c r="A28" s="40" t="s">
        <v>72</v>
      </c>
      <c r="B28" s="64">
        <f>+B29+B30</f>
        <v>0</v>
      </c>
      <c r="C28" s="49">
        <f>SUM(C29:C30)</f>
        <v>1100</v>
      </c>
      <c r="D28" s="49">
        <f t="shared" ref="D28:F28" si="6">SUM(D29:D30)</f>
        <v>1100</v>
      </c>
      <c r="E28" s="49">
        <f t="shared" si="6"/>
        <v>1100</v>
      </c>
      <c r="F28" s="49">
        <f t="shared" si="6"/>
        <v>1100</v>
      </c>
    </row>
    <row r="29" spans="1:6" ht="62.25" customHeight="1" x14ac:dyDescent="0.25">
      <c r="A29" s="13" t="s">
        <v>73</v>
      </c>
      <c r="B29" s="63">
        <v>0</v>
      </c>
      <c r="C29" s="43">
        <v>0</v>
      </c>
      <c r="D29" s="43">
        <v>0</v>
      </c>
      <c r="E29" s="43">
        <v>0</v>
      </c>
      <c r="F29" s="43">
        <v>0</v>
      </c>
    </row>
    <row r="30" spans="1:6" ht="45.75" customHeight="1" x14ac:dyDescent="0.25">
      <c r="A30" s="13" t="s">
        <v>74</v>
      </c>
      <c r="B30" s="63">
        <v>0</v>
      </c>
      <c r="C30" s="43">
        <v>1100</v>
      </c>
      <c r="D30" s="43">
        <v>1100</v>
      </c>
      <c r="E30" s="43">
        <v>1100</v>
      </c>
      <c r="F30" s="43">
        <v>1100</v>
      </c>
    </row>
    <row r="31" spans="1:6" ht="13.5" customHeight="1" x14ac:dyDescent="0.25">
      <c r="A31" s="46"/>
      <c r="B31" s="77"/>
      <c r="C31" s="47"/>
      <c r="D31" s="47"/>
      <c r="E31" s="47"/>
      <c r="F31" s="47"/>
    </row>
    <row r="32" spans="1:6" ht="15" hidden="1" customHeight="1" x14ac:dyDescent="0.25"/>
    <row r="33" spans="1:6" ht="15.75" customHeight="1" x14ac:dyDescent="0.25">
      <c r="A33" s="105" t="s">
        <v>38</v>
      </c>
      <c r="B33" s="105"/>
      <c r="C33" s="105"/>
      <c r="D33" s="105"/>
      <c r="E33" s="105"/>
      <c r="F33" s="105"/>
    </row>
    <row r="34" spans="1:6" ht="21.75" customHeight="1" x14ac:dyDescent="0.25">
      <c r="A34" s="32"/>
      <c r="B34" s="35"/>
      <c r="C34" s="32"/>
      <c r="D34" s="32"/>
      <c r="E34" s="32"/>
      <c r="F34" s="32"/>
    </row>
    <row r="35" spans="1:6" ht="25.5" customHeight="1" x14ac:dyDescent="0.25">
      <c r="A35" s="15" t="s">
        <v>39</v>
      </c>
      <c r="B35" s="76" t="s">
        <v>135</v>
      </c>
      <c r="C35" s="14" t="s">
        <v>136</v>
      </c>
      <c r="D35" s="14" t="s">
        <v>137</v>
      </c>
      <c r="E35" s="14" t="s">
        <v>83</v>
      </c>
      <c r="F35" s="14" t="s">
        <v>138</v>
      </c>
    </row>
    <row r="36" spans="1:6" ht="24" customHeight="1" x14ac:dyDescent="0.25">
      <c r="A36" s="31" t="s">
        <v>1</v>
      </c>
      <c r="B36" s="73">
        <f>B37+B39+B42+B47+B52+B56</f>
        <v>4065993.3900000006</v>
      </c>
      <c r="C36" s="45">
        <f>C37+C39+C42+C47+C52+C56</f>
        <v>7678675.0000000009</v>
      </c>
      <c r="D36" s="45">
        <f>D37+D39+D42+D47+D52+D56</f>
        <v>7648011</v>
      </c>
      <c r="E36" s="45">
        <f>E37+E39+E42+E47+E52+E56</f>
        <v>8602300</v>
      </c>
      <c r="F36" s="45">
        <f>F37+F39+F42+F47+F52+F56</f>
        <v>8572200</v>
      </c>
    </row>
    <row r="37" spans="1:6" ht="21.75" customHeight="1" x14ac:dyDescent="0.25">
      <c r="A37" s="19" t="s">
        <v>42</v>
      </c>
      <c r="B37" s="71">
        <v>13272</v>
      </c>
      <c r="C37" s="41">
        <f>+C38</f>
        <v>20000</v>
      </c>
      <c r="D37" s="41">
        <f>+D38</f>
        <v>20000</v>
      </c>
      <c r="E37" s="41">
        <f>+E38</f>
        <v>20000</v>
      </c>
      <c r="F37" s="41">
        <f>+F38</f>
        <v>20000</v>
      </c>
    </row>
    <row r="38" spans="1:6" ht="18.75" customHeight="1" x14ac:dyDescent="0.25">
      <c r="A38" s="10" t="s">
        <v>61</v>
      </c>
      <c r="B38" s="63">
        <v>13272</v>
      </c>
      <c r="C38" s="43">
        <v>20000</v>
      </c>
      <c r="D38" s="43">
        <v>20000</v>
      </c>
      <c r="E38" s="43">
        <v>20000</v>
      </c>
      <c r="F38" s="43">
        <v>20000</v>
      </c>
    </row>
    <row r="39" spans="1:6" ht="21.75" customHeight="1" x14ac:dyDescent="0.25">
      <c r="A39" s="8" t="s">
        <v>43</v>
      </c>
      <c r="B39" s="71">
        <f>SUM(B40:B41)</f>
        <v>16293.18</v>
      </c>
      <c r="C39" s="41">
        <f>SUM(C40:C41)</f>
        <v>25560.29</v>
      </c>
      <c r="D39" s="41">
        <f t="shared" ref="D39:F39" si="7">SUM(D40:D41)</f>
        <v>29159.98</v>
      </c>
      <c r="E39" s="41">
        <f t="shared" si="7"/>
        <v>21000</v>
      </c>
      <c r="F39" s="41">
        <f t="shared" si="7"/>
        <v>21000</v>
      </c>
    </row>
    <row r="40" spans="1:6" ht="25.5" customHeight="1" x14ac:dyDescent="0.25">
      <c r="A40" s="13" t="s">
        <v>60</v>
      </c>
      <c r="B40" s="63">
        <v>16293.18</v>
      </c>
      <c r="C40" s="43">
        <v>23799.98</v>
      </c>
      <c r="D40" s="43">
        <v>19399.98</v>
      </c>
      <c r="E40" s="43">
        <v>21000</v>
      </c>
      <c r="F40" s="43">
        <v>21000</v>
      </c>
    </row>
    <row r="41" spans="1:6" ht="27" customHeight="1" x14ac:dyDescent="0.25">
      <c r="A41" s="13" t="s">
        <v>110</v>
      </c>
      <c r="B41" s="63">
        <v>0</v>
      </c>
      <c r="C41" s="43">
        <v>1760.31</v>
      </c>
      <c r="D41" s="43">
        <v>9760</v>
      </c>
      <c r="E41" s="43">
        <v>0</v>
      </c>
      <c r="F41" s="43">
        <v>0</v>
      </c>
    </row>
    <row r="42" spans="1:6" ht="32.25" customHeight="1" x14ac:dyDescent="0.25">
      <c r="A42" s="8" t="s">
        <v>41</v>
      </c>
      <c r="B42" s="71">
        <f>SUM(B43:B46)</f>
        <v>3864015.22</v>
      </c>
      <c r="C42" s="41">
        <f>SUM(C43:C46)</f>
        <v>7089074.5500000007</v>
      </c>
      <c r="D42" s="41">
        <f>SUM(D43:D46)</f>
        <v>7117751.0199999996</v>
      </c>
      <c r="E42" s="41">
        <f>SUM(E43:E46)</f>
        <v>4520200</v>
      </c>
      <c r="F42" s="41">
        <f>SUM(F43:F46)</f>
        <v>4520100</v>
      </c>
    </row>
    <row r="43" spans="1:6" ht="29.25" customHeight="1" x14ac:dyDescent="0.25">
      <c r="A43" s="13" t="s">
        <v>64</v>
      </c>
      <c r="B43" s="63">
        <v>0</v>
      </c>
      <c r="C43" s="43">
        <v>50200</v>
      </c>
      <c r="D43" s="43">
        <v>50200</v>
      </c>
      <c r="E43" s="43">
        <v>20200</v>
      </c>
      <c r="F43" s="43">
        <v>20100</v>
      </c>
    </row>
    <row r="44" spans="1:6" ht="47.25" customHeight="1" x14ac:dyDescent="0.25">
      <c r="A44" s="13" t="s">
        <v>65</v>
      </c>
      <c r="B44" s="63">
        <v>3864015.22</v>
      </c>
      <c r="C44" s="43">
        <v>4724000</v>
      </c>
      <c r="D44" s="43">
        <v>4500000</v>
      </c>
      <c r="E44" s="43">
        <v>4500000</v>
      </c>
      <c r="F44" s="43">
        <v>4500000</v>
      </c>
    </row>
    <row r="45" spans="1:6" ht="45.75" customHeight="1" x14ac:dyDescent="0.25">
      <c r="A45" s="13" t="s">
        <v>75</v>
      </c>
      <c r="B45" s="63">
        <v>0</v>
      </c>
      <c r="C45" s="43">
        <v>206654.78</v>
      </c>
      <c r="D45" s="43">
        <v>258136</v>
      </c>
      <c r="E45" s="43">
        <v>0</v>
      </c>
      <c r="F45" s="43">
        <v>0</v>
      </c>
    </row>
    <row r="46" spans="1:6" ht="24" customHeight="1" x14ac:dyDescent="0.25">
      <c r="A46" s="13" t="s">
        <v>76</v>
      </c>
      <c r="B46" s="63">
        <v>0</v>
      </c>
      <c r="C46" s="43">
        <v>2108219.77</v>
      </c>
      <c r="D46" s="43">
        <v>2309415.02</v>
      </c>
      <c r="E46" s="43">
        <v>0</v>
      </c>
      <c r="F46" s="43">
        <v>0</v>
      </c>
    </row>
    <row r="47" spans="1:6" ht="15" customHeight="1" x14ac:dyDescent="0.25">
      <c r="A47" s="31" t="s">
        <v>40</v>
      </c>
      <c r="B47" s="71">
        <f>SUM(B48:B51)</f>
        <v>95353.25</v>
      </c>
      <c r="C47" s="41">
        <f>SUM(C48:C51)</f>
        <v>70856.28</v>
      </c>
      <c r="D47" s="41">
        <f>SUM(D48:D51)</f>
        <v>0</v>
      </c>
      <c r="E47" s="41">
        <f>SUM(E48:E51)</f>
        <v>4000000</v>
      </c>
      <c r="F47" s="41">
        <f>SUM(F48:F51)</f>
        <v>4000000</v>
      </c>
    </row>
    <row r="48" spans="1:6" x14ac:dyDescent="0.25">
      <c r="A48" s="10" t="s">
        <v>66</v>
      </c>
      <c r="B48" s="63">
        <v>0</v>
      </c>
      <c r="C48" s="43">
        <v>0</v>
      </c>
      <c r="D48" s="43">
        <v>0</v>
      </c>
      <c r="E48" s="43">
        <v>0</v>
      </c>
      <c r="F48" s="44">
        <v>0</v>
      </c>
    </row>
    <row r="49" spans="1:6" ht="40.5" customHeight="1" x14ac:dyDescent="0.25">
      <c r="A49" s="13" t="s">
        <v>68</v>
      </c>
      <c r="B49" s="43">
        <v>31631.08</v>
      </c>
      <c r="C49" s="43">
        <v>0</v>
      </c>
      <c r="D49" s="43">
        <v>0</v>
      </c>
      <c r="E49" s="43">
        <v>4000000</v>
      </c>
      <c r="F49" s="43">
        <v>4000000</v>
      </c>
    </row>
    <row r="50" spans="1:6" ht="40.5" customHeight="1" x14ac:dyDescent="0.25">
      <c r="A50" s="13" t="s">
        <v>141</v>
      </c>
      <c r="B50" s="43">
        <v>23034.16</v>
      </c>
      <c r="C50" s="43">
        <v>0</v>
      </c>
      <c r="D50" s="43">
        <v>0</v>
      </c>
      <c r="E50" s="43">
        <v>0</v>
      </c>
      <c r="F50" s="43">
        <v>0</v>
      </c>
    </row>
    <row r="51" spans="1:6" ht="30.75" customHeight="1" x14ac:dyDescent="0.25">
      <c r="A51" s="13" t="s">
        <v>77</v>
      </c>
      <c r="B51" s="43">
        <v>40688.01</v>
      </c>
      <c r="C51" s="43">
        <v>70856.28</v>
      </c>
      <c r="D51" s="43">
        <v>0</v>
      </c>
      <c r="E51" s="43">
        <v>0</v>
      </c>
      <c r="F51" s="43">
        <v>0</v>
      </c>
    </row>
    <row r="52" spans="1:6" ht="21" customHeight="1" x14ac:dyDescent="0.25">
      <c r="A52" s="31" t="s">
        <v>69</v>
      </c>
      <c r="B52" s="71">
        <f>SUM(B53:B55)</f>
        <v>77059.740000000005</v>
      </c>
      <c r="C52" s="41">
        <f>SUM(C53:C55)</f>
        <v>472083.88</v>
      </c>
      <c r="D52" s="41">
        <f t="shared" ref="D52:F52" si="8">SUM(D53:D55)</f>
        <v>480000</v>
      </c>
      <c r="E52" s="41">
        <f t="shared" si="8"/>
        <v>40000</v>
      </c>
      <c r="F52" s="41">
        <f t="shared" si="8"/>
        <v>10000</v>
      </c>
    </row>
    <row r="53" spans="1:6" x14ac:dyDescent="0.25">
      <c r="A53" s="13" t="s">
        <v>70</v>
      </c>
      <c r="B53" s="63">
        <v>0</v>
      </c>
      <c r="C53" s="43">
        <v>0</v>
      </c>
      <c r="D53" s="43">
        <v>0</v>
      </c>
      <c r="E53" s="43">
        <v>0</v>
      </c>
      <c r="F53" s="43">
        <v>0</v>
      </c>
    </row>
    <row r="54" spans="1:6" ht="47.25" customHeight="1" x14ac:dyDescent="0.25">
      <c r="A54" s="13" t="s">
        <v>71</v>
      </c>
      <c r="B54" s="63">
        <v>77059.740000000005</v>
      </c>
      <c r="C54" s="43">
        <v>222400</v>
      </c>
      <c r="D54" s="43">
        <v>60000</v>
      </c>
      <c r="E54" s="43">
        <v>40000</v>
      </c>
      <c r="F54" s="43">
        <v>10000</v>
      </c>
    </row>
    <row r="55" spans="1:6" ht="25.5" x14ac:dyDescent="0.25">
      <c r="A55" s="13" t="s">
        <v>78</v>
      </c>
      <c r="B55" s="63">
        <v>0</v>
      </c>
      <c r="C55" s="43">
        <v>249683.88</v>
      </c>
      <c r="D55" s="43">
        <v>420000</v>
      </c>
      <c r="E55" s="43">
        <v>0</v>
      </c>
      <c r="F55" s="43">
        <v>0</v>
      </c>
    </row>
    <row r="56" spans="1:6" ht="26.25" x14ac:dyDescent="0.25">
      <c r="A56" s="40" t="s">
        <v>72</v>
      </c>
      <c r="B56" s="71">
        <f>SUM(B57:B58)</f>
        <v>0</v>
      </c>
      <c r="C56" s="41">
        <f>SUM(C57:C58)</f>
        <v>1100</v>
      </c>
      <c r="D56" s="41">
        <f>SUM(D57:D58)</f>
        <v>1100</v>
      </c>
      <c r="E56" s="41">
        <f>SUM(E57:E58)</f>
        <v>1100</v>
      </c>
      <c r="F56" s="41">
        <f>SUM(F57:F58)</f>
        <v>1100</v>
      </c>
    </row>
    <row r="57" spans="1:6" ht="25.5" x14ac:dyDescent="0.25">
      <c r="A57" s="13" t="s">
        <v>74</v>
      </c>
      <c r="B57" s="63">
        <v>0</v>
      </c>
      <c r="C57" s="43">
        <v>1100</v>
      </c>
      <c r="D57" s="43">
        <v>1100</v>
      </c>
      <c r="E57" s="43">
        <v>1100</v>
      </c>
      <c r="F57" s="43">
        <v>1100</v>
      </c>
    </row>
    <row r="58" spans="1:6" ht="25.5" x14ac:dyDescent="0.25">
      <c r="A58" s="13" t="s">
        <v>133</v>
      </c>
      <c r="B58" s="63">
        <v>0</v>
      </c>
      <c r="C58" s="43">
        <v>0</v>
      </c>
      <c r="D58" s="43">
        <v>0</v>
      </c>
      <c r="E58" s="43">
        <v>0</v>
      </c>
      <c r="F58" s="43">
        <v>0</v>
      </c>
    </row>
  </sheetData>
  <mergeCells count="5">
    <mergeCell ref="A1:F1"/>
    <mergeCell ref="A3:F3"/>
    <mergeCell ref="A5:F5"/>
    <mergeCell ref="A7:F7"/>
    <mergeCell ref="A33:F3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zoomScale="115" zoomScaleNormal="115" workbookViewId="0">
      <selection activeCell="F8" sqref="F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4" t="s">
        <v>134</v>
      </c>
      <c r="B1" s="104"/>
      <c r="C1" s="104"/>
      <c r="D1" s="104"/>
      <c r="E1" s="104"/>
      <c r="F1" s="10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5" t="s">
        <v>19</v>
      </c>
      <c r="B3" s="105"/>
      <c r="C3" s="105"/>
      <c r="D3" s="105"/>
      <c r="E3" s="106"/>
      <c r="F3" s="10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5" t="s">
        <v>4</v>
      </c>
      <c r="B5" s="107"/>
      <c r="C5" s="107"/>
      <c r="D5" s="107"/>
      <c r="E5" s="107"/>
      <c r="F5" s="10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5" t="s">
        <v>14</v>
      </c>
      <c r="B7" s="124"/>
      <c r="C7" s="124"/>
      <c r="D7" s="124"/>
      <c r="E7" s="124"/>
      <c r="F7" s="124"/>
    </row>
    <row r="8" spans="1:6" ht="18" x14ac:dyDescent="0.25">
      <c r="A8" s="4"/>
      <c r="B8" s="4"/>
      <c r="C8" s="4"/>
      <c r="D8" s="4"/>
      <c r="E8" s="5"/>
      <c r="F8" s="53"/>
    </row>
    <row r="9" spans="1:6" ht="25.5" x14ac:dyDescent="0.25">
      <c r="A9" s="15" t="s">
        <v>39</v>
      </c>
      <c r="B9" s="14" t="s">
        <v>135</v>
      </c>
      <c r="C9" s="14" t="s">
        <v>136</v>
      </c>
      <c r="D9" s="14" t="s">
        <v>137</v>
      </c>
      <c r="E9" s="14" t="s">
        <v>83</v>
      </c>
      <c r="F9" s="14" t="s">
        <v>138</v>
      </c>
    </row>
    <row r="10" spans="1:6" ht="15.75" customHeight="1" x14ac:dyDescent="0.25">
      <c r="A10" s="8" t="s">
        <v>15</v>
      </c>
      <c r="B10" s="41">
        <f t="shared" ref="B10:F11" si="0">+B11</f>
        <v>4065993.39</v>
      </c>
      <c r="C10" s="41">
        <f t="shared" si="0"/>
        <v>7678675</v>
      </c>
      <c r="D10" s="41">
        <f t="shared" si="0"/>
        <v>7648011</v>
      </c>
      <c r="E10" s="41">
        <f t="shared" si="0"/>
        <v>8602300</v>
      </c>
      <c r="F10" s="41">
        <f t="shared" si="0"/>
        <v>8572200</v>
      </c>
    </row>
    <row r="11" spans="1:6" ht="15.75" customHeight="1" x14ac:dyDescent="0.25">
      <c r="A11" s="8" t="s">
        <v>79</v>
      </c>
      <c r="B11" s="41">
        <f t="shared" si="0"/>
        <v>4065993.39</v>
      </c>
      <c r="C11" s="41">
        <f t="shared" si="0"/>
        <v>7678675</v>
      </c>
      <c r="D11" s="41">
        <f t="shared" si="0"/>
        <v>7648011</v>
      </c>
      <c r="E11" s="41">
        <f t="shared" si="0"/>
        <v>8602300</v>
      </c>
      <c r="F11" s="41">
        <f t="shared" si="0"/>
        <v>8572200</v>
      </c>
    </row>
    <row r="12" spans="1:6" x14ac:dyDescent="0.25">
      <c r="A12" s="13" t="s">
        <v>80</v>
      </c>
      <c r="B12" s="42">
        <v>4065993.39</v>
      </c>
      <c r="C12" s="42">
        <v>7678675</v>
      </c>
      <c r="D12" s="42">
        <v>7648011</v>
      </c>
      <c r="E12" s="42">
        <v>8602300</v>
      </c>
      <c r="F12" s="42">
        <v>8572200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workbookViewId="0">
      <selection activeCell="H6" sqref="H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5" t="s">
        <v>134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5" t="s">
        <v>44</v>
      </c>
      <c r="B5" s="105"/>
      <c r="C5" s="105"/>
      <c r="D5" s="105"/>
      <c r="E5" s="105"/>
      <c r="F5" s="105"/>
      <c r="G5" s="105"/>
      <c r="H5" s="105"/>
    </row>
    <row r="6" spans="1:8" ht="18" x14ac:dyDescent="0.25">
      <c r="A6" s="4"/>
      <c r="B6" s="4"/>
      <c r="C6" s="4"/>
      <c r="D6" s="4"/>
      <c r="E6" s="4"/>
      <c r="F6" s="4"/>
      <c r="G6" s="5"/>
      <c r="H6" s="53"/>
    </row>
    <row r="7" spans="1:8" ht="25.5" x14ac:dyDescent="0.25">
      <c r="A7" s="15" t="s">
        <v>5</v>
      </c>
      <c r="B7" s="14" t="s">
        <v>6</v>
      </c>
      <c r="C7" s="14" t="s">
        <v>27</v>
      </c>
      <c r="D7" s="14" t="s">
        <v>135</v>
      </c>
      <c r="E7" s="14" t="s">
        <v>136</v>
      </c>
      <c r="F7" s="14" t="s">
        <v>137</v>
      </c>
      <c r="G7" s="14" t="s">
        <v>83</v>
      </c>
      <c r="H7" s="14" t="s">
        <v>138</v>
      </c>
    </row>
    <row r="8" spans="1:8" ht="23.25" customHeight="1" x14ac:dyDescent="0.25">
      <c r="A8" s="29"/>
      <c r="B8" s="30"/>
      <c r="C8" s="28" t="s">
        <v>46</v>
      </c>
      <c r="D8" s="49">
        <f>+D9</f>
        <v>2800000</v>
      </c>
      <c r="E8" s="49">
        <f>+E9</f>
        <v>0</v>
      </c>
      <c r="F8" s="49">
        <v>0</v>
      </c>
      <c r="G8" s="49">
        <v>0</v>
      </c>
      <c r="H8" s="49">
        <v>0</v>
      </c>
    </row>
    <row r="9" spans="1:8" s="48" customFormat="1" ht="25.5" x14ac:dyDescent="0.25">
      <c r="A9" s="8">
        <v>8</v>
      </c>
      <c r="B9" s="8"/>
      <c r="C9" s="8" t="s">
        <v>16</v>
      </c>
      <c r="D9" s="49">
        <f>+D10</f>
        <v>2800000</v>
      </c>
      <c r="E9" s="49">
        <f>+E10</f>
        <v>0</v>
      </c>
      <c r="F9" s="49">
        <v>0</v>
      </c>
      <c r="G9" s="49">
        <v>0</v>
      </c>
      <c r="H9" s="49">
        <v>0</v>
      </c>
    </row>
    <row r="10" spans="1:8" ht="31.5" customHeight="1" x14ac:dyDescent="0.25">
      <c r="A10" s="8"/>
      <c r="B10" s="12">
        <v>81</v>
      </c>
      <c r="C10" s="12" t="s">
        <v>81</v>
      </c>
      <c r="D10" s="43">
        <v>2800000</v>
      </c>
      <c r="E10" s="43">
        <v>0</v>
      </c>
      <c r="F10" s="43">
        <v>0</v>
      </c>
      <c r="G10" s="43">
        <v>0</v>
      </c>
      <c r="H10" s="43">
        <v>0</v>
      </c>
    </row>
    <row r="11" spans="1:8" s="48" customFormat="1" ht="18.75" customHeight="1" x14ac:dyDescent="0.25">
      <c r="A11" s="8"/>
      <c r="B11" s="8"/>
      <c r="C11" s="28" t="s">
        <v>47</v>
      </c>
      <c r="D11" s="49">
        <v>2800000</v>
      </c>
      <c r="E11" s="49">
        <v>0</v>
      </c>
      <c r="F11" s="49">
        <v>0</v>
      </c>
      <c r="G11" s="49">
        <v>0</v>
      </c>
      <c r="H11" s="49">
        <v>0</v>
      </c>
    </row>
    <row r="12" spans="1:8" s="48" customFormat="1" ht="25.5" x14ac:dyDescent="0.25">
      <c r="A12" s="11">
        <v>5</v>
      </c>
      <c r="B12" s="11"/>
      <c r="C12" s="19" t="s">
        <v>17</v>
      </c>
      <c r="D12" s="49">
        <v>2800000</v>
      </c>
      <c r="E12" s="49">
        <v>0</v>
      </c>
      <c r="F12" s="49">
        <v>0</v>
      </c>
      <c r="G12" s="49">
        <v>0</v>
      </c>
      <c r="H12" s="49">
        <v>0</v>
      </c>
    </row>
    <row r="13" spans="1:8" ht="27.75" customHeight="1" x14ac:dyDescent="0.25">
      <c r="A13" s="12"/>
      <c r="B13" s="12">
        <v>51</v>
      </c>
      <c r="C13" s="20" t="s">
        <v>82</v>
      </c>
      <c r="D13" s="43">
        <v>2800000</v>
      </c>
      <c r="E13" s="43">
        <v>0</v>
      </c>
      <c r="F13" s="43">
        <v>0</v>
      </c>
      <c r="G13" s="43">
        <v>0</v>
      </c>
      <c r="H13" s="43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3"/>
  <sheetViews>
    <sheetView workbookViewId="0">
      <selection activeCell="F6" sqref="F6"/>
    </sheetView>
  </sheetViews>
  <sheetFormatPr defaultRowHeight="15" x14ac:dyDescent="0.25"/>
  <cols>
    <col min="1" max="1" width="28.5703125" customWidth="1"/>
    <col min="2" max="6" width="25.28515625" customWidth="1"/>
  </cols>
  <sheetData>
    <row r="1" spans="1:8" ht="42" customHeight="1" x14ac:dyDescent="0.25">
      <c r="A1" s="105" t="s">
        <v>134</v>
      </c>
      <c r="B1" s="105"/>
      <c r="C1" s="105"/>
      <c r="D1" s="105"/>
      <c r="E1" s="105"/>
      <c r="F1" s="105"/>
      <c r="G1" s="38"/>
      <c r="H1" s="3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5" t="s">
        <v>19</v>
      </c>
      <c r="B3" s="105"/>
      <c r="C3" s="105"/>
      <c r="D3" s="105"/>
      <c r="E3" s="105"/>
      <c r="F3" s="105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05" t="s">
        <v>45</v>
      </c>
      <c r="B5" s="105"/>
      <c r="C5" s="105"/>
      <c r="D5" s="105"/>
      <c r="E5" s="105"/>
      <c r="F5" s="105"/>
    </row>
    <row r="6" spans="1:8" ht="18" x14ac:dyDescent="0.25">
      <c r="A6" s="4"/>
      <c r="B6" s="4"/>
      <c r="C6" s="4"/>
      <c r="D6" s="4"/>
      <c r="E6" s="5"/>
      <c r="F6" s="53"/>
    </row>
    <row r="7" spans="1:8" ht="25.5" x14ac:dyDescent="0.25">
      <c r="A7" s="14" t="s">
        <v>39</v>
      </c>
      <c r="B7" s="14" t="s">
        <v>135</v>
      </c>
      <c r="C7" s="14" t="s">
        <v>136</v>
      </c>
      <c r="D7" s="14" t="s">
        <v>137</v>
      </c>
      <c r="E7" s="14" t="s">
        <v>83</v>
      </c>
      <c r="F7" s="14" t="s">
        <v>138</v>
      </c>
    </row>
    <row r="8" spans="1:8" s="48" customFormat="1" ht="22.5" customHeight="1" x14ac:dyDescent="0.25">
      <c r="A8" s="8" t="s">
        <v>46</v>
      </c>
      <c r="B8" s="49">
        <v>2800000</v>
      </c>
      <c r="C8" s="49">
        <v>0</v>
      </c>
      <c r="D8" s="49">
        <v>0</v>
      </c>
      <c r="E8" s="49">
        <v>0</v>
      </c>
      <c r="F8" s="49">
        <v>0</v>
      </c>
    </row>
    <row r="9" spans="1:8" s="48" customFormat="1" ht="19.5" customHeight="1" x14ac:dyDescent="0.25">
      <c r="A9" s="8" t="s">
        <v>69</v>
      </c>
      <c r="B9" s="49">
        <v>2800000</v>
      </c>
      <c r="C9" s="49">
        <v>0</v>
      </c>
      <c r="D9" s="49">
        <v>0</v>
      </c>
      <c r="E9" s="49">
        <v>0</v>
      </c>
      <c r="F9" s="49">
        <v>0</v>
      </c>
    </row>
    <row r="10" spans="1:8" s="62" customFormat="1" ht="26.25" customHeight="1" x14ac:dyDescent="0.25">
      <c r="A10" s="13" t="s">
        <v>71</v>
      </c>
      <c r="B10" s="63">
        <v>2800000</v>
      </c>
      <c r="C10" s="63">
        <v>0</v>
      </c>
      <c r="D10" s="63">
        <v>0</v>
      </c>
      <c r="E10" s="63">
        <v>0</v>
      </c>
      <c r="F10" s="63">
        <v>0</v>
      </c>
    </row>
    <row r="11" spans="1:8" s="65" customFormat="1" ht="21.75" customHeight="1" x14ac:dyDescent="0.25">
      <c r="A11" s="8" t="s">
        <v>47</v>
      </c>
      <c r="B11" s="64">
        <v>2800000</v>
      </c>
      <c r="C11" s="64">
        <v>0</v>
      </c>
      <c r="D11" s="64">
        <v>0</v>
      </c>
      <c r="E11" s="64">
        <v>0</v>
      </c>
      <c r="F11" s="64">
        <v>0</v>
      </c>
    </row>
    <row r="12" spans="1:8" s="65" customFormat="1" ht="19.5" customHeight="1" x14ac:dyDescent="0.25">
      <c r="A12" s="19" t="s">
        <v>69</v>
      </c>
      <c r="B12" s="64">
        <v>2800000</v>
      </c>
      <c r="C12" s="64">
        <v>0</v>
      </c>
      <c r="D12" s="64">
        <v>0</v>
      </c>
      <c r="E12" s="64">
        <v>0</v>
      </c>
      <c r="F12" s="64">
        <v>0</v>
      </c>
    </row>
    <row r="13" spans="1:8" s="62" customFormat="1" ht="26.25" customHeight="1" x14ac:dyDescent="0.25">
      <c r="A13" s="13" t="s">
        <v>71</v>
      </c>
      <c r="B13" s="63">
        <v>2800000</v>
      </c>
      <c r="C13" s="63">
        <v>0</v>
      </c>
      <c r="D13" s="63">
        <v>0</v>
      </c>
      <c r="E13" s="63">
        <v>0</v>
      </c>
      <c r="F13" s="63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"/>
  <sheetViews>
    <sheetView view="pageBreakPreview" zoomScale="145" zoomScaleNormal="100" zoomScaleSheetLayoutView="145" workbookViewId="0">
      <selection activeCell="G4" sqref="G4"/>
    </sheetView>
  </sheetViews>
  <sheetFormatPr defaultRowHeight="15" x14ac:dyDescent="0.25"/>
  <cols>
    <col min="1" max="1" width="22.5703125" customWidth="1"/>
    <col min="2" max="2" width="63.42578125" customWidth="1"/>
    <col min="3" max="3" width="22.5703125" style="62" customWidth="1"/>
    <col min="4" max="7" width="22.5703125" customWidth="1"/>
  </cols>
  <sheetData>
    <row r="1" spans="1:7" ht="42" customHeight="1" x14ac:dyDescent="0.25">
      <c r="A1" s="105" t="s">
        <v>134</v>
      </c>
      <c r="B1" s="105"/>
      <c r="C1" s="105"/>
      <c r="D1" s="105"/>
      <c r="E1" s="105"/>
      <c r="F1" s="105"/>
      <c r="G1" s="105"/>
    </row>
    <row r="2" spans="1:7" ht="5.25" customHeight="1" x14ac:dyDescent="0.25">
      <c r="A2" s="32"/>
      <c r="B2" s="32"/>
      <c r="C2" s="37"/>
      <c r="D2" s="38"/>
      <c r="E2" s="38"/>
      <c r="F2" s="38"/>
      <c r="G2" s="38"/>
    </row>
    <row r="3" spans="1:7" ht="18" customHeight="1" x14ac:dyDescent="0.25">
      <c r="A3" s="105" t="s">
        <v>18</v>
      </c>
      <c r="B3" s="105"/>
      <c r="C3" s="105"/>
      <c r="D3" s="105"/>
      <c r="E3" s="105"/>
      <c r="F3" s="105"/>
      <c r="G3" s="105"/>
    </row>
    <row r="4" spans="1:7" ht="15.75" x14ac:dyDescent="0.25">
      <c r="A4" s="53"/>
      <c r="B4" s="53"/>
      <c r="C4" s="67"/>
      <c r="D4" s="53"/>
      <c r="E4" s="53"/>
      <c r="F4" s="53"/>
      <c r="G4" s="53"/>
    </row>
    <row r="5" spans="1:7" ht="25.5" x14ac:dyDescent="0.25">
      <c r="A5" s="54" t="s">
        <v>84</v>
      </c>
      <c r="B5" s="54" t="s">
        <v>27</v>
      </c>
      <c r="C5" s="54" t="s">
        <v>135</v>
      </c>
      <c r="D5" s="54" t="s">
        <v>136</v>
      </c>
      <c r="E5" s="54" t="s">
        <v>137</v>
      </c>
      <c r="F5" s="54" t="s">
        <v>83</v>
      </c>
      <c r="G5" s="54" t="s">
        <v>138</v>
      </c>
    </row>
    <row r="6" spans="1:7" x14ac:dyDescent="0.25">
      <c r="A6" s="50" t="s">
        <v>143</v>
      </c>
      <c r="B6" s="50"/>
      <c r="C6" s="84">
        <f>+C7</f>
        <v>6865993.3900000006</v>
      </c>
      <c r="D6" s="84">
        <f>+D7</f>
        <v>7696075</v>
      </c>
      <c r="E6" s="84">
        <f t="shared" ref="E6:G6" si="0">+E7</f>
        <v>7648011</v>
      </c>
      <c r="F6" s="84">
        <f t="shared" si="0"/>
        <v>8602300</v>
      </c>
      <c r="G6" s="84">
        <f t="shared" si="0"/>
        <v>8572200</v>
      </c>
    </row>
    <row r="7" spans="1:7" x14ac:dyDescent="0.25">
      <c r="A7" s="51" t="s">
        <v>144</v>
      </c>
      <c r="B7" s="51"/>
      <c r="C7" s="85">
        <f>SUM(C8:C14)</f>
        <v>6865993.3900000006</v>
      </c>
      <c r="D7" s="85">
        <f>SUM(D8:D14)</f>
        <v>7696075</v>
      </c>
      <c r="E7" s="85">
        <f>SUM(E8:E14)</f>
        <v>7648011</v>
      </c>
      <c r="F7" s="85">
        <f>SUM(F8:F14)</f>
        <v>8602300</v>
      </c>
      <c r="G7" s="85">
        <f t="shared" ref="G7" si="1">SUM(G8:G14)</f>
        <v>8572200</v>
      </c>
    </row>
    <row r="8" spans="1:7" x14ac:dyDescent="0.25">
      <c r="A8" s="80">
        <v>1</v>
      </c>
      <c r="B8" s="81" t="s">
        <v>145</v>
      </c>
      <c r="C8" s="86">
        <f>+C18+C88</f>
        <v>13272</v>
      </c>
      <c r="D8" s="86">
        <f>+D18+D88</f>
        <v>37400</v>
      </c>
      <c r="E8" s="86">
        <f>+E18+E88</f>
        <v>20000</v>
      </c>
      <c r="F8" s="86">
        <f>+F18+F88</f>
        <v>20000</v>
      </c>
      <c r="G8" s="86">
        <f>+G18+G88</f>
        <v>20000</v>
      </c>
    </row>
    <row r="9" spans="1:7" x14ac:dyDescent="0.25">
      <c r="A9" s="80">
        <v>3</v>
      </c>
      <c r="B9" s="81" t="s">
        <v>146</v>
      </c>
      <c r="C9" s="86">
        <f>+C42+C45</f>
        <v>16293.18</v>
      </c>
      <c r="D9" s="86">
        <f t="shared" ref="D9:G9" si="2">+D42+D45</f>
        <v>25560.29</v>
      </c>
      <c r="E9" s="86">
        <f t="shared" si="2"/>
        <v>29159.98</v>
      </c>
      <c r="F9" s="86">
        <f t="shared" si="2"/>
        <v>21000</v>
      </c>
      <c r="G9" s="86">
        <f t="shared" si="2"/>
        <v>21000</v>
      </c>
    </row>
    <row r="10" spans="1:7" x14ac:dyDescent="0.25">
      <c r="A10" s="80">
        <v>4</v>
      </c>
      <c r="B10" s="81" t="s">
        <v>147</v>
      </c>
      <c r="C10" s="86">
        <f>+C23+C26+C29+C48</f>
        <v>3864015.2200000007</v>
      </c>
      <c r="D10" s="86">
        <f>+D23+D26+D29+D48</f>
        <v>7089074.5499999998</v>
      </c>
      <c r="E10" s="86">
        <f t="shared" ref="E10:G10" si="3">+E23+E26+E29+E48</f>
        <v>7117751.0199999996</v>
      </c>
      <c r="F10" s="86">
        <f t="shared" si="3"/>
        <v>4520200</v>
      </c>
      <c r="G10" s="86">
        <f t="shared" si="3"/>
        <v>4520100</v>
      </c>
    </row>
    <row r="11" spans="1:7" x14ac:dyDescent="0.25">
      <c r="A11" s="80">
        <v>5</v>
      </c>
      <c r="B11" s="81" t="s">
        <v>148</v>
      </c>
      <c r="C11" s="86">
        <f>+C32+C57+C61+C64</f>
        <v>95353.25</v>
      </c>
      <c r="D11" s="86">
        <f t="shared" ref="D11:G11" si="4">+D32+D57+D61+D64</f>
        <v>70856.28</v>
      </c>
      <c r="E11" s="86">
        <f t="shared" si="4"/>
        <v>0</v>
      </c>
      <c r="F11" s="86">
        <f t="shared" si="4"/>
        <v>4000000</v>
      </c>
      <c r="G11" s="86">
        <f t="shared" si="4"/>
        <v>4000000</v>
      </c>
    </row>
    <row r="12" spans="1:7" x14ac:dyDescent="0.25">
      <c r="A12" s="80">
        <v>6</v>
      </c>
      <c r="B12" s="81" t="s">
        <v>149</v>
      </c>
      <c r="C12" s="86">
        <f>+C35+C38+C68</f>
        <v>2877059.74</v>
      </c>
      <c r="D12" s="86">
        <f t="shared" ref="D12:G12" si="5">+D35+D38+D68</f>
        <v>472083.88</v>
      </c>
      <c r="E12" s="86">
        <f t="shared" si="5"/>
        <v>480000</v>
      </c>
      <c r="F12" s="86">
        <f t="shared" si="5"/>
        <v>40000</v>
      </c>
      <c r="G12" s="86">
        <f t="shared" si="5"/>
        <v>10000</v>
      </c>
    </row>
    <row r="13" spans="1:7" ht="25.5" x14ac:dyDescent="0.25">
      <c r="A13" s="80">
        <v>7</v>
      </c>
      <c r="B13" s="81" t="s">
        <v>150</v>
      </c>
      <c r="C13" s="86">
        <f>+C76+C81</f>
        <v>0</v>
      </c>
      <c r="D13" s="86">
        <f t="shared" ref="D13:G13" si="6">+D76+D81</f>
        <v>1100</v>
      </c>
      <c r="E13" s="86">
        <f t="shared" si="6"/>
        <v>1100</v>
      </c>
      <c r="F13" s="86">
        <f t="shared" si="6"/>
        <v>1100</v>
      </c>
      <c r="G13" s="86">
        <f t="shared" si="6"/>
        <v>1100</v>
      </c>
    </row>
    <row r="14" spans="1:7" x14ac:dyDescent="0.25">
      <c r="A14" s="80">
        <v>8</v>
      </c>
      <c r="B14" s="81" t="s">
        <v>151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</row>
    <row r="15" spans="1:7" x14ac:dyDescent="0.25">
      <c r="A15" s="78" t="s">
        <v>142</v>
      </c>
      <c r="B15" s="79"/>
      <c r="C15" s="87">
        <f>+C16+C21</f>
        <v>6865993.3900000006</v>
      </c>
      <c r="D15" s="87">
        <f>+D16+D21</f>
        <v>7678675</v>
      </c>
      <c r="E15" s="87">
        <f t="shared" ref="E15:G15" si="7">+E16+E21</f>
        <v>7648011</v>
      </c>
      <c r="F15" s="87">
        <f t="shared" si="7"/>
        <v>8602300</v>
      </c>
      <c r="G15" s="87">
        <f t="shared" si="7"/>
        <v>8572200</v>
      </c>
    </row>
    <row r="16" spans="1:7" ht="18.75" customHeight="1" x14ac:dyDescent="0.25">
      <c r="A16" s="50" t="s">
        <v>111</v>
      </c>
      <c r="B16" s="50" t="s">
        <v>112</v>
      </c>
      <c r="C16" s="84">
        <v>13272</v>
      </c>
      <c r="D16" s="88">
        <f t="shared" ref="D16:G19" si="8">+D17</f>
        <v>20000</v>
      </c>
      <c r="E16" s="88">
        <f t="shared" si="8"/>
        <v>20000</v>
      </c>
      <c r="F16" s="88">
        <f t="shared" si="8"/>
        <v>20000</v>
      </c>
      <c r="G16" s="88">
        <f t="shared" si="8"/>
        <v>20000</v>
      </c>
    </row>
    <row r="17" spans="1:7" ht="15" customHeight="1" x14ac:dyDescent="0.25">
      <c r="A17" s="51" t="s">
        <v>113</v>
      </c>
      <c r="B17" s="51" t="s">
        <v>114</v>
      </c>
      <c r="C17" s="85">
        <v>13272</v>
      </c>
      <c r="D17" s="89">
        <f t="shared" si="8"/>
        <v>20000</v>
      </c>
      <c r="E17" s="89">
        <f t="shared" si="8"/>
        <v>20000</v>
      </c>
      <c r="F17" s="89">
        <f t="shared" si="8"/>
        <v>20000</v>
      </c>
      <c r="G17" s="89">
        <f t="shared" si="8"/>
        <v>20000</v>
      </c>
    </row>
    <row r="18" spans="1:7" ht="15" customHeight="1" x14ac:dyDescent="0.25">
      <c r="A18" s="52" t="s">
        <v>132</v>
      </c>
      <c r="B18" s="52" t="s">
        <v>131</v>
      </c>
      <c r="C18" s="90">
        <v>13272</v>
      </c>
      <c r="D18" s="91">
        <f t="shared" si="8"/>
        <v>20000</v>
      </c>
      <c r="E18" s="91">
        <f t="shared" si="8"/>
        <v>20000</v>
      </c>
      <c r="F18" s="91">
        <f t="shared" si="8"/>
        <v>20000</v>
      </c>
      <c r="G18" s="91">
        <f t="shared" si="8"/>
        <v>20000</v>
      </c>
    </row>
    <row r="19" spans="1:7" ht="15" customHeight="1" x14ac:dyDescent="0.25">
      <c r="A19" s="39" t="s">
        <v>115</v>
      </c>
      <c r="B19" s="39" t="s">
        <v>12</v>
      </c>
      <c r="C19" s="92">
        <v>13272</v>
      </c>
      <c r="D19" s="92">
        <f t="shared" si="8"/>
        <v>20000</v>
      </c>
      <c r="E19" s="92">
        <f t="shared" si="8"/>
        <v>20000</v>
      </c>
      <c r="F19" s="92">
        <f t="shared" si="8"/>
        <v>20000</v>
      </c>
      <c r="G19" s="92">
        <f t="shared" si="8"/>
        <v>20000</v>
      </c>
    </row>
    <row r="20" spans="1:7" ht="15" customHeight="1" x14ac:dyDescent="0.25">
      <c r="A20" s="39" t="s">
        <v>116</v>
      </c>
      <c r="B20" s="39" t="s">
        <v>26</v>
      </c>
      <c r="C20" s="92">
        <v>13272</v>
      </c>
      <c r="D20" s="92">
        <v>20000</v>
      </c>
      <c r="E20" s="92">
        <v>20000</v>
      </c>
      <c r="F20" s="92">
        <v>20000</v>
      </c>
      <c r="G20" s="92">
        <v>20000</v>
      </c>
    </row>
    <row r="21" spans="1:7" ht="15" customHeight="1" x14ac:dyDescent="0.25">
      <c r="A21" s="50" t="s">
        <v>117</v>
      </c>
      <c r="B21" s="50" t="s">
        <v>118</v>
      </c>
      <c r="C21" s="88">
        <f>+C22+C41</f>
        <v>6852721.3900000006</v>
      </c>
      <c r="D21" s="88">
        <f>+D22+D41</f>
        <v>7658675</v>
      </c>
      <c r="E21" s="88">
        <f>+E22+E41</f>
        <v>7628011</v>
      </c>
      <c r="F21" s="88">
        <f>+F22+F41</f>
        <v>8582300</v>
      </c>
      <c r="G21" s="88">
        <f>+G22+G41</f>
        <v>8552200</v>
      </c>
    </row>
    <row r="22" spans="1:7" ht="15" customHeight="1" x14ac:dyDescent="0.25">
      <c r="A22" s="51" t="s">
        <v>119</v>
      </c>
      <c r="B22" s="51" t="s">
        <v>114</v>
      </c>
      <c r="C22" s="89">
        <f>+C23+C26+C29+C32+C35+C38</f>
        <v>0</v>
      </c>
      <c r="D22" s="89">
        <f>+D23+D26+D29+D32+D35+D38</f>
        <v>2694758.4299999997</v>
      </c>
      <c r="E22" s="89">
        <f t="shared" ref="E22:G22" si="9">+E23+E26+E29+E32+E35+E38</f>
        <v>3097751.02</v>
      </c>
      <c r="F22" s="89">
        <f t="shared" si="9"/>
        <v>4060200</v>
      </c>
      <c r="G22" s="89">
        <f t="shared" si="9"/>
        <v>4030100</v>
      </c>
    </row>
    <row r="23" spans="1:7" ht="15" customHeight="1" x14ac:dyDescent="0.25">
      <c r="A23" s="52" t="s">
        <v>87</v>
      </c>
      <c r="B23" s="52" t="s">
        <v>88</v>
      </c>
      <c r="C23" s="91">
        <f t="shared" ref="C23:F24" si="10">+C24</f>
        <v>0</v>
      </c>
      <c r="D23" s="91">
        <f t="shared" si="10"/>
        <v>50200</v>
      </c>
      <c r="E23" s="91">
        <f t="shared" si="10"/>
        <v>50200</v>
      </c>
      <c r="F23" s="91">
        <f t="shared" si="10"/>
        <v>20200</v>
      </c>
      <c r="G23" s="91">
        <f>+G24</f>
        <v>20100</v>
      </c>
    </row>
    <row r="24" spans="1:7" ht="15" customHeight="1" x14ac:dyDescent="0.25">
      <c r="A24" s="39" t="s">
        <v>115</v>
      </c>
      <c r="B24" s="39" t="s">
        <v>12</v>
      </c>
      <c r="C24" s="92">
        <f t="shared" si="10"/>
        <v>0</v>
      </c>
      <c r="D24" s="92">
        <f t="shared" si="10"/>
        <v>50200</v>
      </c>
      <c r="E24" s="92">
        <f t="shared" si="10"/>
        <v>50200</v>
      </c>
      <c r="F24" s="92">
        <f t="shared" si="10"/>
        <v>20200</v>
      </c>
      <c r="G24" s="92">
        <f>+G25</f>
        <v>20100</v>
      </c>
    </row>
    <row r="25" spans="1:7" ht="15" customHeight="1" x14ac:dyDescent="0.25">
      <c r="A25" s="39" t="s">
        <v>116</v>
      </c>
      <c r="B25" s="39" t="s">
        <v>26</v>
      </c>
      <c r="C25" s="92">
        <v>0</v>
      </c>
      <c r="D25" s="92">
        <v>50200</v>
      </c>
      <c r="E25" s="92">
        <v>50200</v>
      </c>
      <c r="F25" s="92">
        <v>20200</v>
      </c>
      <c r="G25" s="92">
        <v>20100</v>
      </c>
    </row>
    <row r="26" spans="1:7" ht="15" customHeight="1" x14ac:dyDescent="0.25">
      <c r="A26" s="52" t="s">
        <v>99</v>
      </c>
      <c r="B26" s="52" t="s">
        <v>100</v>
      </c>
      <c r="C26" s="91">
        <f t="shared" ref="C26:D27" si="11">+C27</f>
        <v>0</v>
      </c>
      <c r="D26" s="91">
        <f t="shared" si="11"/>
        <v>206654.78</v>
      </c>
      <c r="E26" s="91">
        <f>+E27</f>
        <v>258136</v>
      </c>
      <c r="F26" s="91">
        <f t="shared" ref="F26:F27" si="12">+F27</f>
        <v>0</v>
      </c>
      <c r="G26" s="91">
        <f t="shared" ref="G26:G27" si="13">+G27</f>
        <v>0</v>
      </c>
    </row>
    <row r="27" spans="1:7" ht="15" customHeight="1" x14ac:dyDescent="0.25">
      <c r="A27" s="39" t="s">
        <v>115</v>
      </c>
      <c r="B27" s="39" t="s">
        <v>12</v>
      </c>
      <c r="C27" s="92">
        <f t="shared" si="11"/>
        <v>0</v>
      </c>
      <c r="D27" s="92">
        <f t="shared" si="11"/>
        <v>206654.78</v>
      </c>
      <c r="E27" s="92">
        <f>+E28</f>
        <v>258136</v>
      </c>
      <c r="F27" s="92">
        <f t="shared" si="12"/>
        <v>0</v>
      </c>
      <c r="G27" s="92">
        <f t="shared" si="13"/>
        <v>0</v>
      </c>
    </row>
    <row r="28" spans="1:7" ht="15" customHeight="1" x14ac:dyDescent="0.25">
      <c r="A28" s="39" t="s">
        <v>116</v>
      </c>
      <c r="B28" s="39" t="s">
        <v>26</v>
      </c>
      <c r="C28" s="92">
        <v>0</v>
      </c>
      <c r="D28" s="92">
        <v>206654.78</v>
      </c>
      <c r="E28" s="92">
        <v>258136</v>
      </c>
      <c r="F28" s="92">
        <v>0</v>
      </c>
      <c r="G28" s="92">
        <v>0</v>
      </c>
    </row>
    <row r="29" spans="1:7" ht="15" customHeight="1" x14ac:dyDescent="0.25">
      <c r="A29" s="52" t="s">
        <v>101</v>
      </c>
      <c r="B29" s="52" t="s">
        <v>102</v>
      </c>
      <c r="C29" s="91">
        <f t="shared" ref="C29:D30" si="14">+C30</f>
        <v>0</v>
      </c>
      <c r="D29" s="91">
        <f t="shared" si="14"/>
        <v>2108219.77</v>
      </c>
      <c r="E29" s="91">
        <f>+E30</f>
        <v>2309415.02</v>
      </c>
      <c r="F29" s="91">
        <f t="shared" ref="F29:F30" si="15">+F30</f>
        <v>0</v>
      </c>
      <c r="G29" s="91">
        <f t="shared" ref="G29:G30" si="16">+G30</f>
        <v>0</v>
      </c>
    </row>
    <row r="30" spans="1:7" ht="15" customHeight="1" x14ac:dyDescent="0.25">
      <c r="A30" s="39" t="s">
        <v>115</v>
      </c>
      <c r="B30" s="39" t="s">
        <v>12</v>
      </c>
      <c r="C30" s="92">
        <f t="shared" si="14"/>
        <v>0</v>
      </c>
      <c r="D30" s="92">
        <f t="shared" si="14"/>
        <v>2108219.77</v>
      </c>
      <c r="E30" s="92">
        <f>+E31</f>
        <v>2309415.02</v>
      </c>
      <c r="F30" s="92">
        <f t="shared" si="15"/>
        <v>0</v>
      </c>
      <c r="G30" s="92">
        <f t="shared" si="16"/>
        <v>0</v>
      </c>
    </row>
    <row r="31" spans="1:7" ht="15" customHeight="1" x14ac:dyDescent="0.25">
      <c r="A31" s="39" t="s">
        <v>116</v>
      </c>
      <c r="B31" s="39" t="s">
        <v>26</v>
      </c>
      <c r="C31" s="92">
        <v>0</v>
      </c>
      <c r="D31" s="92">
        <v>2108219.77</v>
      </c>
      <c r="E31" s="92">
        <v>2309415.02</v>
      </c>
      <c r="F31" s="92">
        <v>0</v>
      </c>
      <c r="G31" s="92">
        <v>0</v>
      </c>
    </row>
    <row r="32" spans="1:7" ht="15" customHeight="1" x14ac:dyDescent="0.25">
      <c r="A32" s="52" t="s">
        <v>91</v>
      </c>
      <c r="B32" s="52" t="s">
        <v>92</v>
      </c>
      <c r="C32" s="90">
        <v>0</v>
      </c>
      <c r="D32" s="91">
        <v>0</v>
      </c>
      <c r="E32" s="91">
        <v>0</v>
      </c>
      <c r="F32" s="91">
        <v>4000000</v>
      </c>
      <c r="G32" s="91">
        <v>4000000</v>
      </c>
    </row>
    <row r="33" spans="1:7" ht="15" customHeight="1" x14ac:dyDescent="0.25">
      <c r="A33" s="39" t="s">
        <v>115</v>
      </c>
      <c r="B33" s="39" t="s">
        <v>12</v>
      </c>
      <c r="C33" s="92">
        <v>0</v>
      </c>
      <c r="D33" s="92">
        <v>0</v>
      </c>
      <c r="E33" s="92">
        <v>0</v>
      </c>
      <c r="F33" s="92">
        <v>4000000</v>
      </c>
      <c r="G33" s="92">
        <v>4000000</v>
      </c>
    </row>
    <row r="34" spans="1:7" ht="15" customHeight="1" x14ac:dyDescent="0.25">
      <c r="A34" s="39" t="s">
        <v>116</v>
      </c>
      <c r="B34" s="39" t="s">
        <v>26</v>
      </c>
      <c r="C34" s="92">
        <v>0</v>
      </c>
      <c r="D34" s="92">
        <v>0</v>
      </c>
      <c r="E34" s="92">
        <v>0</v>
      </c>
      <c r="F34" s="92">
        <v>4000000</v>
      </c>
      <c r="G34" s="92">
        <v>4000000</v>
      </c>
    </row>
    <row r="35" spans="1:7" ht="15" customHeight="1" x14ac:dyDescent="0.25">
      <c r="A35" s="52" t="s">
        <v>93</v>
      </c>
      <c r="B35" s="52" t="s">
        <v>94</v>
      </c>
      <c r="C35" s="91">
        <f t="shared" ref="C35:E36" si="17">+C36</f>
        <v>0</v>
      </c>
      <c r="D35" s="91">
        <f t="shared" si="17"/>
        <v>249683.88</v>
      </c>
      <c r="E35" s="91">
        <f t="shared" si="17"/>
        <v>60000</v>
      </c>
      <c r="F35" s="91">
        <f>+F36</f>
        <v>40000</v>
      </c>
      <c r="G35" s="91">
        <f>+G36</f>
        <v>10000</v>
      </c>
    </row>
    <row r="36" spans="1:7" ht="15" customHeight="1" x14ac:dyDescent="0.25">
      <c r="A36" s="39" t="s">
        <v>115</v>
      </c>
      <c r="B36" s="39" t="s">
        <v>12</v>
      </c>
      <c r="C36" s="92">
        <f t="shared" si="17"/>
        <v>0</v>
      </c>
      <c r="D36" s="92">
        <f t="shared" si="17"/>
        <v>249683.88</v>
      </c>
      <c r="E36" s="92">
        <f t="shared" si="17"/>
        <v>60000</v>
      </c>
      <c r="F36" s="92">
        <f>+F37</f>
        <v>40000</v>
      </c>
      <c r="G36" s="92">
        <f>+G37</f>
        <v>10000</v>
      </c>
    </row>
    <row r="37" spans="1:7" ht="15" customHeight="1" x14ac:dyDescent="0.25">
      <c r="A37" s="39" t="s">
        <v>116</v>
      </c>
      <c r="B37" s="39" t="s">
        <v>26</v>
      </c>
      <c r="C37" s="92">
        <v>0</v>
      </c>
      <c r="D37" s="92">
        <v>249683.88</v>
      </c>
      <c r="E37" s="92">
        <v>60000</v>
      </c>
      <c r="F37" s="92">
        <v>40000</v>
      </c>
      <c r="G37" s="92">
        <v>10000</v>
      </c>
    </row>
    <row r="38" spans="1:7" ht="15" customHeight="1" x14ac:dyDescent="0.25">
      <c r="A38" s="52" t="s">
        <v>105</v>
      </c>
      <c r="B38" s="52" t="s">
        <v>106</v>
      </c>
      <c r="C38" s="90">
        <v>0</v>
      </c>
      <c r="D38" s="91">
        <v>80000</v>
      </c>
      <c r="E38" s="91">
        <f>+E39</f>
        <v>420000</v>
      </c>
      <c r="F38" s="91">
        <v>0</v>
      </c>
      <c r="G38" s="91">
        <v>0</v>
      </c>
    </row>
    <row r="39" spans="1:7" ht="15" customHeight="1" x14ac:dyDescent="0.25">
      <c r="A39" s="39" t="s">
        <v>115</v>
      </c>
      <c r="B39" s="39" t="s">
        <v>12</v>
      </c>
      <c r="C39" s="92">
        <v>0</v>
      </c>
      <c r="D39" s="92">
        <v>80000</v>
      </c>
      <c r="E39" s="92">
        <f>+E40</f>
        <v>420000</v>
      </c>
      <c r="F39" s="92">
        <v>0</v>
      </c>
      <c r="G39" s="92">
        <v>0</v>
      </c>
    </row>
    <row r="40" spans="1:7" ht="15" customHeight="1" x14ac:dyDescent="0.25">
      <c r="A40" s="39" t="s">
        <v>116</v>
      </c>
      <c r="B40" s="39" t="s">
        <v>26</v>
      </c>
      <c r="C40" s="92">
        <v>0</v>
      </c>
      <c r="D40" s="92">
        <v>80000</v>
      </c>
      <c r="E40" s="92">
        <v>420000</v>
      </c>
      <c r="F40" s="92">
        <v>0</v>
      </c>
      <c r="G40" s="92">
        <v>0</v>
      </c>
    </row>
    <row r="41" spans="1:7" ht="18.75" customHeight="1" x14ac:dyDescent="0.25">
      <c r="A41" s="51" t="s">
        <v>120</v>
      </c>
      <c r="B41" s="51" t="s">
        <v>121</v>
      </c>
      <c r="C41" s="89">
        <f>+C42+C45+C48+C57+C61+C64+C68+C76+C81</f>
        <v>6852721.3900000006</v>
      </c>
      <c r="D41" s="89">
        <f t="shared" ref="D41:G41" si="18">+D42+D45+D48+D57+D61+D64+D68+D76+D81</f>
        <v>4963916.57</v>
      </c>
      <c r="E41" s="89">
        <f t="shared" si="18"/>
        <v>4530259.9800000004</v>
      </c>
      <c r="F41" s="89">
        <f t="shared" si="18"/>
        <v>4522100</v>
      </c>
      <c r="G41" s="89">
        <f t="shared" si="18"/>
        <v>4522100</v>
      </c>
    </row>
    <row r="42" spans="1:7" ht="15" customHeight="1" x14ac:dyDescent="0.25">
      <c r="A42" s="52" t="s">
        <v>85</v>
      </c>
      <c r="B42" s="52" t="s">
        <v>86</v>
      </c>
      <c r="C42" s="91">
        <f t="shared" ref="C42:D46" si="19">+C43</f>
        <v>16293.18</v>
      </c>
      <c r="D42" s="91">
        <f t="shared" si="19"/>
        <v>23799.98</v>
      </c>
      <c r="E42" s="91">
        <f>+E43</f>
        <v>19399.98</v>
      </c>
      <c r="F42" s="91">
        <f t="shared" ref="F42:F43" si="20">+F43</f>
        <v>21000</v>
      </c>
      <c r="G42" s="91">
        <f t="shared" ref="G42:G43" si="21">+G43</f>
        <v>21000</v>
      </c>
    </row>
    <row r="43" spans="1:7" ht="15" customHeight="1" x14ac:dyDescent="0.25">
      <c r="A43" s="39" t="s">
        <v>122</v>
      </c>
      <c r="B43" s="39" t="s">
        <v>10</v>
      </c>
      <c r="C43" s="92">
        <f t="shared" si="19"/>
        <v>16293.18</v>
      </c>
      <c r="D43" s="92">
        <f t="shared" si="19"/>
        <v>23799.98</v>
      </c>
      <c r="E43" s="92">
        <f>+E44</f>
        <v>19399.98</v>
      </c>
      <c r="F43" s="92">
        <f t="shared" si="20"/>
        <v>21000</v>
      </c>
      <c r="G43" s="92">
        <f t="shared" si="21"/>
        <v>21000</v>
      </c>
    </row>
    <row r="44" spans="1:7" ht="15" customHeight="1" x14ac:dyDescent="0.25">
      <c r="A44" s="39" t="s">
        <v>123</v>
      </c>
      <c r="B44" s="39" t="s">
        <v>20</v>
      </c>
      <c r="C44" s="92">
        <v>16293.18</v>
      </c>
      <c r="D44" s="92">
        <v>23799.98</v>
      </c>
      <c r="E44" s="92">
        <v>19399.98</v>
      </c>
      <c r="F44" s="92">
        <v>21000</v>
      </c>
      <c r="G44" s="92">
        <v>21000</v>
      </c>
    </row>
    <row r="45" spans="1:7" ht="15" customHeight="1" x14ac:dyDescent="0.25">
      <c r="A45" s="52" t="s">
        <v>97</v>
      </c>
      <c r="B45" s="52" t="s">
        <v>98</v>
      </c>
      <c r="C45" s="91">
        <f t="shared" ref="C45:C46" si="22">+C46</f>
        <v>0</v>
      </c>
      <c r="D45" s="91">
        <f t="shared" si="19"/>
        <v>1760.31</v>
      </c>
      <c r="E45" s="91">
        <f>+E46</f>
        <v>9760</v>
      </c>
      <c r="F45" s="91">
        <f t="shared" ref="F45:F46" si="23">+F46</f>
        <v>0</v>
      </c>
      <c r="G45" s="91">
        <f t="shared" ref="G45:G46" si="24">+G46</f>
        <v>0</v>
      </c>
    </row>
    <row r="46" spans="1:7" ht="15" customHeight="1" x14ac:dyDescent="0.25">
      <c r="A46" s="39" t="s">
        <v>122</v>
      </c>
      <c r="B46" s="39" t="s">
        <v>10</v>
      </c>
      <c r="C46" s="92">
        <f t="shared" si="22"/>
        <v>0</v>
      </c>
      <c r="D46" s="92">
        <f t="shared" si="19"/>
        <v>1760.31</v>
      </c>
      <c r="E46" s="92">
        <f>+E47</f>
        <v>9760</v>
      </c>
      <c r="F46" s="92">
        <f t="shared" si="23"/>
        <v>0</v>
      </c>
      <c r="G46" s="92">
        <f t="shared" si="24"/>
        <v>0</v>
      </c>
    </row>
    <row r="47" spans="1:7" ht="15" customHeight="1" x14ac:dyDescent="0.25">
      <c r="A47" s="39" t="s">
        <v>123</v>
      </c>
      <c r="B47" s="39" t="s">
        <v>20</v>
      </c>
      <c r="C47" s="92">
        <v>0</v>
      </c>
      <c r="D47" s="92">
        <v>1760.31</v>
      </c>
      <c r="E47" s="92">
        <v>9760</v>
      </c>
      <c r="F47" s="92">
        <v>0</v>
      </c>
      <c r="G47" s="92">
        <v>0</v>
      </c>
    </row>
    <row r="48" spans="1:7" ht="15" customHeight="1" x14ac:dyDescent="0.25">
      <c r="A48" s="52" t="s">
        <v>89</v>
      </c>
      <c r="B48" s="52" t="s">
        <v>90</v>
      </c>
      <c r="C48" s="91">
        <f t="shared" ref="C48" si="25">+C49+C54</f>
        <v>3864015.2200000007</v>
      </c>
      <c r="D48" s="91">
        <f t="shared" ref="D48" si="26">+D49+D54</f>
        <v>4724000</v>
      </c>
      <c r="E48" s="91">
        <f>+E49+E54</f>
        <v>4500000</v>
      </c>
      <c r="F48" s="91">
        <f t="shared" ref="F48" si="27">+F49+F54</f>
        <v>4500000</v>
      </c>
      <c r="G48" s="91">
        <f>+G49+G54</f>
        <v>4500000</v>
      </c>
    </row>
    <row r="49" spans="1:7" ht="15" customHeight="1" x14ac:dyDescent="0.25">
      <c r="A49" s="39" t="s">
        <v>122</v>
      </c>
      <c r="B49" s="39" t="s">
        <v>10</v>
      </c>
      <c r="C49" s="92">
        <f t="shared" ref="C49" si="28">SUM(C50:C53)</f>
        <v>3851208.0400000005</v>
      </c>
      <c r="D49" s="92">
        <f t="shared" ref="D49" si="29">SUM(D50:D53)</f>
        <v>4516000</v>
      </c>
      <c r="E49" s="92">
        <f>SUM(E50:E53)</f>
        <v>4404000</v>
      </c>
      <c r="F49" s="92">
        <f t="shared" ref="F49:G49" si="30">SUM(F50:F53)</f>
        <v>4459000</v>
      </c>
      <c r="G49" s="92">
        <f t="shared" si="30"/>
        <v>4459000</v>
      </c>
    </row>
    <row r="50" spans="1:7" ht="15" customHeight="1" x14ac:dyDescent="0.25">
      <c r="A50" s="39" t="s">
        <v>124</v>
      </c>
      <c r="B50" s="39" t="s">
        <v>11</v>
      </c>
      <c r="C50" s="92">
        <v>2910512.64</v>
      </c>
      <c r="D50" s="92">
        <v>3260000</v>
      </c>
      <c r="E50" s="92">
        <v>3290000</v>
      </c>
      <c r="F50" s="92">
        <v>3315000</v>
      </c>
      <c r="G50" s="92">
        <v>3315000</v>
      </c>
    </row>
    <row r="51" spans="1:7" ht="15" customHeight="1" x14ac:dyDescent="0.25">
      <c r="A51" s="39" t="s">
        <v>123</v>
      </c>
      <c r="B51" s="39" t="s">
        <v>20</v>
      </c>
      <c r="C51" s="92">
        <v>928352.43</v>
      </c>
      <c r="D51" s="92">
        <v>1241500</v>
      </c>
      <c r="E51" s="92">
        <v>1108900</v>
      </c>
      <c r="F51" s="92">
        <v>1138400</v>
      </c>
      <c r="G51" s="92">
        <v>1138400</v>
      </c>
    </row>
    <row r="52" spans="1:7" ht="15" customHeight="1" x14ac:dyDescent="0.25">
      <c r="A52" s="39" t="s">
        <v>125</v>
      </c>
      <c r="B52" s="39" t="s">
        <v>58</v>
      </c>
      <c r="C52" s="92">
        <v>12342.97</v>
      </c>
      <c r="D52" s="92">
        <v>12500</v>
      </c>
      <c r="E52" s="92">
        <v>3100</v>
      </c>
      <c r="F52" s="92">
        <v>3600</v>
      </c>
      <c r="G52" s="92">
        <v>3600</v>
      </c>
    </row>
    <row r="53" spans="1:7" ht="15" customHeight="1" x14ac:dyDescent="0.25">
      <c r="A53" s="39" t="s">
        <v>126</v>
      </c>
      <c r="B53" s="39" t="s">
        <v>59</v>
      </c>
      <c r="C53" s="92">
        <v>0</v>
      </c>
      <c r="D53" s="92">
        <v>2000</v>
      </c>
      <c r="E53" s="92">
        <v>2000</v>
      </c>
      <c r="F53" s="92">
        <v>2000</v>
      </c>
      <c r="G53" s="92">
        <v>2000</v>
      </c>
    </row>
    <row r="54" spans="1:7" ht="15" customHeight="1" x14ac:dyDescent="0.25">
      <c r="A54" s="39" t="s">
        <v>115</v>
      </c>
      <c r="B54" s="39" t="s">
        <v>12</v>
      </c>
      <c r="C54" s="92">
        <f t="shared" ref="C54:G54" si="31">SUM(C55:C56)</f>
        <v>12807.18</v>
      </c>
      <c r="D54" s="92">
        <f t="shared" si="31"/>
        <v>208000</v>
      </c>
      <c r="E54" s="92">
        <f>SUM(E55:E56)</f>
        <v>96000</v>
      </c>
      <c r="F54" s="92">
        <f t="shared" si="31"/>
        <v>41000</v>
      </c>
      <c r="G54" s="92">
        <f t="shared" si="31"/>
        <v>41000</v>
      </c>
    </row>
    <row r="55" spans="1:7" ht="15" customHeight="1" x14ac:dyDescent="0.25">
      <c r="A55" s="39" t="s">
        <v>127</v>
      </c>
      <c r="B55" s="39" t="s">
        <v>13</v>
      </c>
      <c r="C55" s="92">
        <v>0</v>
      </c>
      <c r="D55" s="92">
        <v>1000</v>
      </c>
      <c r="E55" s="92">
        <v>1000</v>
      </c>
      <c r="F55" s="92">
        <v>1000</v>
      </c>
      <c r="G55" s="92">
        <v>1000</v>
      </c>
    </row>
    <row r="56" spans="1:7" ht="15" customHeight="1" x14ac:dyDescent="0.25">
      <c r="A56" s="39" t="s">
        <v>116</v>
      </c>
      <c r="B56" s="39" t="s">
        <v>26</v>
      </c>
      <c r="C56" s="92">
        <v>12807.18</v>
      </c>
      <c r="D56" s="92">
        <v>207000</v>
      </c>
      <c r="E56" s="92">
        <v>95000</v>
      </c>
      <c r="F56" s="92">
        <v>40000</v>
      </c>
      <c r="G56" s="92">
        <v>40000</v>
      </c>
    </row>
    <row r="57" spans="1:7" ht="18.75" customHeight="1" x14ac:dyDescent="0.25">
      <c r="A57" s="52" t="s">
        <v>139</v>
      </c>
      <c r="B57" s="52" t="s">
        <v>140</v>
      </c>
      <c r="C57" s="91">
        <f>+C58</f>
        <v>23034.160000000003</v>
      </c>
      <c r="D57" s="91">
        <v>0</v>
      </c>
      <c r="E57" s="91">
        <v>0</v>
      </c>
      <c r="F57" s="91">
        <v>0</v>
      </c>
      <c r="G57" s="91">
        <v>0</v>
      </c>
    </row>
    <row r="58" spans="1:7" ht="15" customHeight="1" x14ac:dyDescent="0.25">
      <c r="A58" s="39" t="s">
        <v>122</v>
      </c>
      <c r="B58" s="39" t="s">
        <v>10</v>
      </c>
      <c r="C58" s="92">
        <f>+C59+C60</f>
        <v>23034.160000000003</v>
      </c>
      <c r="D58" s="92">
        <v>0</v>
      </c>
      <c r="E58" s="92">
        <v>0</v>
      </c>
      <c r="F58" s="92">
        <v>0</v>
      </c>
      <c r="G58" s="92">
        <v>0</v>
      </c>
    </row>
    <row r="59" spans="1:7" ht="18.75" customHeight="1" x14ac:dyDescent="0.25">
      <c r="A59" s="39" t="s">
        <v>124</v>
      </c>
      <c r="B59" s="39" t="s">
        <v>11</v>
      </c>
      <c r="C59" s="92">
        <v>20967.080000000002</v>
      </c>
      <c r="D59" s="92">
        <v>0</v>
      </c>
      <c r="E59" s="92">
        <v>0</v>
      </c>
      <c r="F59" s="92">
        <v>0</v>
      </c>
      <c r="G59" s="92">
        <v>0</v>
      </c>
    </row>
    <row r="60" spans="1:7" ht="15" customHeight="1" x14ac:dyDescent="0.25">
      <c r="A60" s="39" t="s">
        <v>123</v>
      </c>
      <c r="B60" s="39" t="s">
        <v>20</v>
      </c>
      <c r="C60" s="92">
        <v>2067.08</v>
      </c>
      <c r="D60" s="92">
        <v>0</v>
      </c>
      <c r="E60" s="92">
        <v>0</v>
      </c>
      <c r="F60" s="92">
        <v>0</v>
      </c>
      <c r="G60" s="92">
        <v>0</v>
      </c>
    </row>
    <row r="61" spans="1:7" ht="18.75" customHeight="1" x14ac:dyDescent="0.25">
      <c r="A61" s="52" t="s">
        <v>91</v>
      </c>
      <c r="B61" s="52" t="s">
        <v>92</v>
      </c>
      <c r="C61" s="91">
        <f>+C62</f>
        <v>31631.08</v>
      </c>
      <c r="D61" s="91">
        <v>0</v>
      </c>
      <c r="E61" s="91">
        <v>0</v>
      </c>
      <c r="F61" s="91">
        <v>0</v>
      </c>
      <c r="G61" s="91">
        <v>0</v>
      </c>
    </row>
    <row r="62" spans="1:7" ht="18.75" customHeight="1" x14ac:dyDescent="0.25">
      <c r="A62" s="39" t="s">
        <v>122</v>
      </c>
      <c r="B62" s="39" t="s">
        <v>10</v>
      </c>
      <c r="C62" s="92">
        <f>+C63</f>
        <v>31631.08</v>
      </c>
      <c r="D62" s="92">
        <v>0</v>
      </c>
      <c r="E62" s="92">
        <v>0</v>
      </c>
      <c r="F62" s="92">
        <v>0</v>
      </c>
      <c r="G62" s="92">
        <v>0</v>
      </c>
    </row>
    <row r="63" spans="1:7" ht="15" customHeight="1" x14ac:dyDescent="0.25">
      <c r="A63" s="39" t="s">
        <v>123</v>
      </c>
      <c r="B63" s="39" t="s">
        <v>20</v>
      </c>
      <c r="C63" s="92">
        <v>31631.08</v>
      </c>
      <c r="D63" s="92">
        <v>0</v>
      </c>
      <c r="E63" s="92">
        <v>0</v>
      </c>
      <c r="F63" s="92">
        <v>0</v>
      </c>
      <c r="G63" s="92">
        <v>0</v>
      </c>
    </row>
    <row r="64" spans="1:7" ht="15" customHeight="1" x14ac:dyDescent="0.25">
      <c r="A64" s="52" t="s">
        <v>103</v>
      </c>
      <c r="B64" s="52" t="s">
        <v>104</v>
      </c>
      <c r="C64" s="91">
        <f>+C65</f>
        <v>40688.01</v>
      </c>
      <c r="D64" s="91">
        <f>+D65</f>
        <v>70856.28</v>
      </c>
      <c r="E64" s="91">
        <v>0</v>
      </c>
      <c r="F64" s="91">
        <v>0</v>
      </c>
      <c r="G64" s="91">
        <v>0</v>
      </c>
    </row>
    <row r="65" spans="1:7" ht="15" customHeight="1" x14ac:dyDescent="0.25">
      <c r="A65" s="39" t="s">
        <v>122</v>
      </c>
      <c r="B65" s="39" t="s">
        <v>10</v>
      </c>
      <c r="C65" s="92">
        <f>+C66+C67</f>
        <v>40688.01</v>
      </c>
      <c r="D65" s="92">
        <f>SUM(D66:D67)</f>
        <v>70856.28</v>
      </c>
      <c r="E65" s="92">
        <v>0</v>
      </c>
      <c r="F65" s="92">
        <v>0</v>
      </c>
      <c r="G65" s="92">
        <v>0</v>
      </c>
    </row>
    <row r="66" spans="1:7" ht="15" customHeight="1" x14ac:dyDescent="0.25">
      <c r="A66" s="39" t="s">
        <v>124</v>
      </c>
      <c r="B66" s="39" t="s">
        <v>11</v>
      </c>
      <c r="C66" s="92">
        <v>39277</v>
      </c>
      <c r="D66" s="92">
        <v>68556.28</v>
      </c>
      <c r="E66" s="92">
        <v>0</v>
      </c>
      <c r="F66" s="92">
        <v>0</v>
      </c>
      <c r="G66" s="92">
        <v>0</v>
      </c>
    </row>
    <row r="67" spans="1:7" ht="18.75" customHeight="1" x14ac:dyDescent="0.25">
      <c r="A67" s="39" t="s">
        <v>123</v>
      </c>
      <c r="B67" s="39" t="s">
        <v>20</v>
      </c>
      <c r="C67" s="92">
        <v>1411.01</v>
      </c>
      <c r="D67" s="92">
        <v>2300</v>
      </c>
      <c r="E67" s="92">
        <v>0</v>
      </c>
      <c r="F67" s="92">
        <v>0</v>
      </c>
      <c r="G67" s="92">
        <v>0</v>
      </c>
    </row>
    <row r="68" spans="1:7" ht="15" customHeight="1" x14ac:dyDescent="0.25">
      <c r="A68" s="52" t="s">
        <v>93</v>
      </c>
      <c r="B68" s="52" t="s">
        <v>94</v>
      </c>
      <c r="C68" s="91">
        <f>+C69+C72+C74</f>
        <v>2877059.74</v>
      </c>
      <c r="D68" s="91">
        <f>+D69+D72</f>
        <v>142400</v>
      </c>
      <c r="E68" s="91">
        <v>0</v>
      </c>
      <c r="F68" s="91">
        <v>0</v>
      </c>
      <c r="G68" s="91">
        <v>0</v>
      </c>
    </row>
    <row r="69" spans="1:7" ht="15" customHeight="1" x14ac:dyDescent="0.25">
      <c r="A69" s="39" t="s">
        <v>122</v>
      </c>
      <c r="B69" s="39" t="s">
        <v>10</v>
      </c>
      <c r="C69" s="92">
        <f>+C70+C71</f>
        <v>60351.56</v>
      </c>
      <c r="D69" s="92">
        <f>+D70+D71</f>
        <v>111500</v>
      </c>
      <c r="E69" s="92">
        <v>0</v>
      </c>
      <c r="F69" s="92">
        <v>0</v>
      </c>
      <c r="G69" s="92">
        <v>0</v>
      </c>
    </row>
    <row r="70" spans="1:7" ht="15" customHeight="1" x14ac:dyDescent="0.25">
      <c r="A70" s="39" t="s">
        <v>123</v>
      </c>
      <c r="B70" s="39" t="s">
        <v>20</v>
      </c>
      <c r="C70" s="92">
        <v>60246.52</v>
      </c>
      <c r="D70" s="92">
        <v>111490</v>
      </c>
      <c r="E70" s="92">
        <v>0</v>
      </c>
      <c r="F70" s="92">
        <v>0</v>
      </c>
      <c r="G70" s="92">
        <v>0</v>
      </c>
    </row>
    <row r="71" spans="1:7" ht="18.75" customHeight="1" x14ac:dyDescent="0.25">
      <c r="A71" s="39" t="s">
        <v>125</v>
      </c>
      <c r="B71" s="39" t="s">
        <v>58</v>
      </c>
      <c r="C71" s="92">
        <v>105.04</v>
      </c>
      <c r="D71" s="92">
        <v>10</v>
      </c>
      <c r="E71" s="92">
        <v>0</v>
      </c>
      <c r="F71" s="92">
        <v>0</v>
      </c>
      <c r="G71" s="92">
        <v>0</v>
      </c>
    </row>
    <row r="72" spans="1:7" ht="18.75" customHeight="1" x14ac:dyDescent="0.25">
      <c r="A72" s="39" t="s">
        <v>115</v>
      </c>
      <c r="B72" s="39" t="s">
        <v>12</v>
      </c>
      <c r="C72" s="92">
        <f>+C73</f>
        <v>16708.18</v>
      </c>
      <c r="D72" s="92">
        <f>+D73</f>
        <v>30900</v>
      </c>
      <c r="E72" s="92">
        <v>0</v>
      </c>
      <c r="F72" s="92">
        <v>0</v>
      </c>
      <c r="G72" s="92">
        <v>0</v>
      </c>
    </row>
    <row r="73" spans="1:7" ht="15" customHeight="1" x14ac:dyDescent="0.25">
      <c r="A73" s="39" t="s">
        <v>116</v>
      </c>
      <c r="B73" s="39" t="s">
        <v>26</v>
      </c>
      <c r="C73" s="92">
        <v>16708.18</v>
      </c>
      <c r="D73" s="92">
        <v>30900</v>
      </c>
      <c r="E73" s="92">
        <v>0</v>
      </c>
      <c r="F73" s="92">
        <v>0</v>
      </c>
      <c r="G73" s="92">
        <v>0</v>
      </c>
    </row>
    <row r="74" spans="1:7" ht="15" customHeight="1" x14ac:dyDescent="0.25">
      <c r="A74" s="39" t="s">
        <v>128</v>
      </c>
      <c r="B74" s="39" t="s">
        <v>17</v>
      </c>
      <c r="C74" s="92">
        <f>+C75</f>
        <v>2800000</v>
      </c>
      <c r="D74" s="92">
        <v>0</v>
      </c>
      <c r="E74" s="92">
        <v>0</v>
      </c>
      <c r="F74" s="92">
        <v>0</v>
      </c>
      <c r="G74" s="92">
        <v>0</v>
      </c>
    </row>
    <row r="75" spans="1:7" ht="18.75" customHeight="1" x14ac:dyDescent="0.25">
      <c r="A75" s="39" t="s">
        <v>129</v>
      </c>
      <c r="B75" s="39" t="s">
        <v>130</v>
      </c>
      <c r="C75" s="92">
        <v>2800000</v>
      </c>
      <c r="D75" s="92">
        <v>0</v>
      </c>
      <c r="E75" s="92">
        <v>0</v>
      </c>
      <c r="F75" s="92">
        <v>0</v>
      </c>
      <c r="G75" s="92">
        <v>0</v>
      </c>
    </row>
    <row r="76" spans="1:7" ht="15" customHeight="1" x14ac:dyDescent="0.25">
      <c r="A76" s="52" t="s">
        <v>95</v>
      </c>
      <c r="B76" s="52" t="s">
        <v>96</v>
      </c>
      <c r="C76" s="90">
        <v>0</v>
      </c>
      <c r="D76" s="91">
        <f>+D77+D79</f>
        <v>1100</v>
      </c>
      <c r="E76" s="91">
        <f>+E77+E79</f>
        <v>1100</v>
      </c>
      <c r="F76" s="91">
        <f t="shared" ref="F76:G76" si="32">+F77+F79</f>
        <v>1100</v>
      </c>
      <c r="G76" s="91">
        <f t="shared" si="32"/>
        <v>1100</v>
      </c>
    </row>
    <row r="77" spans="1:7" ht="15" customHeight="1" x14ac:dyDescent="0.25">
      <c r="A77" s="39" t="s">
        <v>122</v>
      </c>
      <c r="B77" s="39" t="s">
        <v>10</v>
      </c>
      <c r="C77" s="92">
        <v>0</v>
      </c>
      <c r="D77" s="92">
        <v>1000</v>
      </c>
      <c r="E77" s="92">
        <v>1000</v>
      </c>
      <c r="F77" s="92">
        <v>1000</v>
      </c>
      <c r="G77" s="92">
        <v>1000</v>
      </c>
    </row>
    <row r="78" spans="1:7" x14ac:dyDescent="0.25">
      <c r="A78" s="39" t="s">
        <v>123</v>
      </c>
      <c r="B78" s="39" t="s">
        <v>20</v>
      </c>
      <c r="C78" s="92">
        <v>0</v>
      </c>
      <c r="D78" s="92">
        <v>1000</v>
      </c>
      <c r="E78" s="92">
        <v>1000</v>
      </c>
      <c r="F78" s="92">
        <v>1000</v>
      </c>
      <c r="G78" s="92">
        <v>1000</v>
      </c>
    </row>
    <row r="79" spans="1:7" x14ac:dyDescent="0.25">
      <c r="A79" s="39" t="s">
        <v>115</v>
      </c>
      <c r="B79" s="39" t="s">
        <v>12</v>
      </c>
      <c r="C79" s="92">
        <v>0</v>
      </c>
      <c r="D79" s="92">
        <v>100</v>
      </c>
      <c r="E79" s="92">
        <v>100</v>
      </c>
      <c r="F79" s="92">
        <v>100</v>
      </c>
      <c r="G79" s="92">
        <v>100</v>
      </c>
    </row>
    <row r="80" spans="1:7" x14ac:dyDescent="0.25">
      <c r="A80" s="39" t="s">
        <v>116</v>
      </c>
      <c r="B80" s="39" t="s">
        <v>26</v>
      </c>
      <c r="C80" s="92">
        <v>0</v>
      </c>
      <c r="D80" s="92">
        <v>100</v>
      </c>
      <c r="E80" s="92">
        <v>100</v>
      </c>
      <c r="F80" s="92">
        <v>100</v>
      </c>
      <c r="G80" s="92">
        <v>100</v>
      </c>
    </row>
    <row r="81" spans="1:7" ht="15" customHeight="1" x14ac:dyDescent="0.25">
      <c r="A81" s="52" t="s">
        <v>107</v>
      </c>
      <c r="B81" s="52" t="s">
        <v>108</v>
      </c>
      <c r="C81" s="90">
        <f>+C82</f>
        <v>0</v>
      </c>
      <c r="D81" s="91">
        <v>0</v>
      </c>
      <c r="E81" s="91">
        <v>0</v>
      </c>
      <c r="F81" s="91">
        <v>0</v>
      </c>
      <c r="G81" s="91">
        <v>0</v>
      </c>
    </row>
    <row r="82" spans="1:7" x14ac:dyDescent="0.25">
      <c r="A82" s="39" t="s">
        <v>122</v>
      </c>
      <c r="B82" s="39" t="s">
        <v>10</v>
      </c>
      <c r="C82" s="92">
        <v>0</v>
      </c>
      <c r="D82" s="92">
        <v>0</v>
      </c>
      <c r="E82" s="92">
        <v>0</v>
      </c>
      <c r="F82" s="92">
        <v>0</v>
      </c>
      <c r="G82" s="92">
        <v>0</v>
      </c>
    </row>
    <row r="83" spans="1:7" ht="15" customHeight="1" x14ac:dyDescent="0.25">
      <c r="A83" s="39" t="s">
        <v>123</v>
      </c>
      <c r="B83" s="39" t="s">
        <v>20</v>
      </c>
      <c r="C83" s="92">
        <v>0</v>
      </c>
      <c r="D83" s="92">
        <v>0</v>
      </c>
      <c r="E83" s="92">
        <v>0</v>
      </c>
      <c r="F83" s="92">
        <v>0</v>
      </c>
      <c r="G83" s="92">
        <v>0</v>
      </c>
    </row>
    <row r="84" spans="1:7" ht="15" customHeight="1" x14ac:dyDescent="0.25">
      <c r="A84" s="78" t="s">
        <v>142</v>
      </c>
      <c r="B84" s="79"/>
      <c r="C84" s="87">
        <f>+C85</f>
        <v>0</v>
      </c>
      <c r="D84" s="87">
        <f t="shared" ref="D84:G84" si="33">+D85</f>
        <v>17400</v>
      </c>
      <c r="E84" s="87">
        <f t="shared" si="33"/>
        <v>0</v>
      </c>
      <c r="F84" s="87">
        <f t="shared" si="33"/>
        <v>0</v>
      </c>
      <c r="G84" s="87">
        <f t="shared" si="33"/>
        <v>0</v>
      </c>
    </row>
    <row r="85" spans="1:7" ht="15" customHeight="1" x14ac:dyDescent="0.25">
      <c r="A85" s="82" t="s">
        <v>152</v>
      </c>
      <c r="B85" s="83" t="s">
        <v>153</v>
      </c>
      <c r="C85" s="93">
        <f t="shared" ref="C85:G85" si="34">+C86</f>
        <v>0</v>
      </c>
      <c r="D85" s="93">
        <f t="shared" si="34"/>
        <v>17400</v>
      </c>
      <c r="E85" s="93">
        <f t="shared" si="34"/>
        <v>0</v>
      </c>
      <c r="F85" s="93">
        <f t="shared" si="34"/>
        <v>0</v>
      </c>
      <c r="G85" s="93">
        <f t="shared" si="34"/>
        <v>0</v>
      </c>
    </row>
    <row r="86" spans="1:7" ht="19.5" customHeight="1" x14ac:dyDescent="0.25">
      <c r="A86" s="50" t="s">
        <v>154</v>
      </c>
      <c r="B86" s="68" t="s">
        <v>157</v>
      </c>
      <c r="C86" s="84">
        <v>0</v>
      </c>
      <c r="D86" s="88">
        <f>+D87</f>
        <v>17400</v>
      </c>
      <c r="E86" s="84">
        <v>0</v>
      </c>
      <c r="F86" s="84">
        <v>0</v>
      </c>
      <c r="G86" s="84">
        <v>0</v>
      </c>
    </row>
    <row r="87" spans="1:7" ht="15" customHeight="1" x14ac:dyDescent="0.25">
      <c r="A87" s="51" t="s">
        <v>155</v>
      </c>
      <c r="B87" s="69" t="s">
        <v>156</v>
      </c>
      <c r="C87" s="85">
        <v>0</v>
      </c>
      <c r="D87" s="89">
        <f>+D88</f>
        <v>17400</v>
      </c>
      <c r="E87" s="85">
        <v>0</v>
      </c>
      <c r="F87" s="85">
        <v>0</v>
      </c>
      <c r="G87" s="85">
        <v>0</v>
      </c>
    </row>
    <row r="88" spans="1:7" ht="15" customHeight="1" x14ac:dyDescent="0.25">
      <c r="A88" s="52" t="s">
        <v>132</v>
      </c>
      <c r="B88" s="66" t="s">
        <v>131</v>
      </c>
      <c r="C88" s="90">
        <v>0</v>
      </c>
      <c r="D88" s="91">
        <f>+D89</f>
        <v>17400</v>
      </c>
      <c r="E88" s="90">
        <v>0</v>
      </c>
      <c r="F88" s="90">
        <v>0</v>
      </c>
      <c r="G88" s="90">
        <v>0</v>
      </c>
    </row>
    <row r="89" spans="1:7" ht="15" customHeight="1" x14ac:dyDescent="0.25">
      <c r="A89" s="39" t="s">
        <v>115</v>
      </c>
      <c r="B89" s="39" t="s">
        <v>12</v>
      </c>
      <c r="C89" s="92">
        <v>0</v>
      </c>
      <c r="D89" s="92">
        <f>+D90</f>
        <v>17400</v>
      </c>
      <c r="E89" s="92">
        <v>0</v>
      </c>
      <c r="F89" s="92">
        <v>0</v>
      </c>
      <c r="G89" s="92">
        <v>0</v>
      </c>
    </row>
    <row r="90" spans="1:7" ht="15" customHeight="1" x14ac:dyDescent="0.25">
      <c r="A90" s="39" t="s">
        <v>116</v>
      </c>
      <c r="B90" s="39" t="s">
        <v>26</v>
      </c>
      <c r="C90" s="92">
        <v>0</v>
      </c>
      <c r="D90" s="92">
        <v>17400</v>
      </c>
      <c r="E90" s="92">
        <v>0</v>
      </c>
      <c r="F90" s="92">
        <v>0</v>
      </c>
      <c r="G90" s="92">
        <v>0</v>
      </c>
    </row>
    <row r="91" spans="1:7" x14ac:dyDescent="0.25">
      <c r="A91" s="39"/>
      <c r="B91" s="39"/>
      <c r="C91" s="39"/>
      <c r="D91" s="39"/>
      <c r="E91" s="39"/>
      <c r="F91" s="39"/>
      <c r="G91" s="39"/>
    </row>
    <row r="92" spans="1:7" x14ac:dyDescent="0.25">
      <c r="A92" s="39"/>
      <c r="B92" s="39"/>
      <c r="C92" s="39"/>
      <c r="D92" s="39"/>
      <c r="E92" s="39"/>
      <c r="F92" s="39"/>
      <c r="G92" s="39"/>
    </row>
    <row r="93" spans="1:7" x14ac:dyDescent="0.25">
      <c r="A93" s="39"/>
      <c r="B93" s="39"/>
      <c r="C93" s="39"/>
      <c r="D93" s="39"/>
      <c r="E93" s="39"/>
      <c r="F93" s="39"/>
      <c r="G93" s="39"/>
    </row>
    <row r="94" spans="1:7" x14ac:dyDescent="0.25">
      <c r="A94" s="39"/>
      <c r="B94" s="39"/>
      <c r="C94" s="39"/>
      <c r="D94" s="39"/>
      <c r="E94" s="39"/>
      <c r="F94" s="39"/>
      <c r="G94" s="39"/>
    </row>
    <row r="95" spans="1:7" x14ac:dyDescent="0.25">
      <c r="A95" s="39"/>
      <c r="B95" s="39"/>
      <c r="C95" s="39"/>
      <c r="D95" s="39"/>
      <c r="E95" s="39"/>
      <c r="F95" s="39"/>
      <c r="G95" s="39"/>
    </row>
    <row r="96" spans="1:7" x14ac:dyDescent="0.25">
      <c r="A96" s="39"/>
      <c r="B96" s="39"/>
      <c r="C96" s="39"/>
      <c r="D96" s="39"/>
      <c r="E96" s="39"/>
      <c r="F96" s="39"/>
      <c r="G96" s="52"/>
    </row>
    <row r="97" spans="1:7" x14ac:dyDescent="0.25">
      <c r="A97" s="52"/>
      <c r="B97" s="52"/>
      <c r="C97" s="66"/>
      <c r="D97" s="52"/>
      <c r="E97" s="52"/>
      <c r="F97" s="52"/>
      <c r="G97" s="39"/>
    </row>
    <row r="98" spans="1:7" x14ac:dyDescent="0.25">
      <c r="A98" s="39"/>
      <c r="B98" s="39"/>
      <c r="C98" s="39"/>
      <c r="D98" s="39"/>
      <c r="E98" s="39"/>
      <c r="F98" s="39"/>
      <c r="G98" s="39"/>
    </row>
    <row r="99" spans="1:7" x14ac:dyDescent="0.25">
      <c r="A99" s="39"/>
      <c r="B99" s="39"/>
      <c r="C99" s="39"/>
      <c r="D99" s="39"/>
      <c r="E99" s="39"/>
      <c r="F99" s="39"/>
      <c r="G99" s="52"/>
    </row>
    <row r="100" spans="1:7" x14ac:dyDescent="0.25">
      <c r="A100" s="52"/>
      <c r="B100" s="52"/>
      <c r="C100" s="66"/>
      <c r="D100" s="52"/>
      <c r="E100" s="52"/>
      <c r="F100" s="52"/>
      <c r="G100" s="39"/>
    </row>
    <row r="101" spans="1:7" x14ac:dyDescent="0.25">
      <c r="A101" s="39"/>
      <c r="B101" s="39"/>
      <c r="C101" s="39"/>
      <c r="D101" s="39"/>
      <c r="E101" s="39"/>
      <c r="F101" s="39"/>
      <c r="G101" s="39"/>
    </row>
    <row r="102" spans="1:7" x14ac:dyDescent="0.25">
      <c r="A102" s="39"/>
      <c r="B102" s="39"/>
      <c r="C102" s="39"/>
      <c r="D102" s="39"/>
      <c r="E102" s="39"/>
      <c r="F102" s="39"/>
      <c r="G102" s="39"/>
    </row>
    <row r="103" spans="1:7" x14ac:dyDescent="0.25">
      <c r="A103" s="39"/>
      <c r="B103" s="39"/>
      <c r="C103" s="39"/>
      <c r="D103" s="39"/>
      <c r="E103" s="39"/>
      <c r="F103" s="39"/>
      <c r="G103" s="39"/>
    </row>
    <row r="104" spans="1:7" x14ac:dyDescent="0.25">
      <c r="A104" s="39"/>
      <c r="B104" s="39"/>
      <c r="C104" s="39"/>
      <c r="D104" s="39"/>
      <c r="E104" s="39"/>
      <c r="F104" s="39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 Fofić</cp:lastModifiedBy>
  <cp:lastPrinted>2025-10-17T12:03:09Z</cp:lastPrinted>
  <dcterms:created xsi:type="dcterms:W3CDTF">2022-08-12T12:51:27Z</dcterms:created>
  <dcterms:modified xsi:type="dcterms:W3CDTF">2025-12-17T09:31:11Z</dcterms:modified>
</cp:coreProperties>
</file>